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<sst xmlns="http://schemas.openxmlformats.org/spreadsheetml/2006/main" count="261" uniqueCount="145">
  <si>
    <t>附件</t>
  </si>
  <si>
    <t>拟聘用人员名单</t>
  </si>
  <si>
    <t>序号</t>
  </si>
  <si>
    <t>岗位代码</t>
  </si>
  <si>
    <t>招聘单位</t>
  </si>
  <si>
    <t>姓名</t>
  </si>
  <si>
    <t>中共内乡县委党校</t>
  </si>
  <si>
    <t>内乡县机关事务中心</t>
  </si>
  <si>
    <t>内乡县互联网应急调度中心</t>
  </si>
  <si>
    <t>内乡县精神文明建设促进中心</t>
  </si>
  <si>
    <t>内乡县纪检监察宣传教育基地</t>
  </si>
  <si>
    <t>内乡县纪检监察信息网络中心</t>
  </si>
  <si>
    <t>内乡县纪检监察技术中心</t>
  </si>
  <si>
    <t>内乡县融媒体中心</t>
  </si>
  <si>
    <t>内乡县科技馆</t>
  </si>
  <si>
    <t>内乡县书法艺术馆</t>
  </si>
  <si>
    <t>内乡县档案馆</t>
  </si>
  <si>
    <t>内乡县金融工作服务中心</t>
  </si>
  <si>
    <t>内乡县国防动员保障中心</t>
  </si>
  <si>
    <t>南阳市示范性综合实践基地</t>
  </si>
  <si>
    <t>内乡县招商服务中心</t>
  </si>
  <si>
    <t>内乡县不动产登记服务中心</t>
  </si>
  <si>
    <t>内乡县企业服务中心</t>
  </si>
  <si>
    <t>内乡县民政救助服务中心</t>
  </si>
  <si>
    <t>内乡县财政综合事务中心</t>
  </si>
  <si>
    <t>内乡县政府投资评审服务中心</t>
  </si>
  <si>
    <t>内乡县政府债务服务中心</t>
  </si>
  <si>
    <t>财税发展服务中心</t>
  </si>
  <si>
    <t>内乡县就业创业服务中心</t>
  </si>
  <si>
    <t>内乡县社会保险中心</t>
  </si>
  <si>
    <t>内乡县道路运输服务中心</t>
  </si>
  <si>
    <t>内乡县水利技术服务中心</t>
  </si>
  <si>
    <t>内乡县河湖事务中心</t>
  </si>
  <si>
    <t>内乡县打磨岗水库灌区运行保障中心</t>
  </si>
  <si>
    <t>内乡县斩龙岗水库灌区运行保障中心</t>
  </si>
  <si>
    <t>内乡县太山庙水库灌区运行保障中心</t>
  </si>
  <si>
    <t>内乡县农村社会事务发展服务中心</t>
  </si>
  <si>
    <t>内乡县农业广播电视学校</t>
  </si>
  <si>
    <t>内乡县经济作物推广中心</t>
  </si>
  <si>
    <t>内乡县动物卫生监督所</t>
  </si>
  <si>
    <t>内乡县动物疫病预防控制中心</t>
  </si>
  <si>
    <t>河南内乡湍河湿地省级自然保护区服务中心</t>
  </si>
  <si>
    <t>伏牛山世界地质公园内乡服务中心</t>
  </si>
  <si>
    <t>内乡县文化馆</t>
  </si>
  <si>
    <t>内乡县图书馆</t>
  </si>
  <si>
    <t>内乡县退役军人服务中心</t>
  </si>
  <si>
    <t>内乡县烈士陵园</t>
  </si>
  <si>
    <t>内乡县防灾减灾救灾服务中心</t>
  </si>
  <si>
    <t>内乡县市政环卫服务中心</t>
  </si>
  <si>
    <t>内乡县社区矫正中心</t>
  </si>
  <si>
    <t>内乡县商务执法队</t>
  </si>
  <si>
    <t>内乡县投资审计服务中心</t>
  </si>
  <si>
    <t>内乡县土地整理储备中心</t>
  </si>
  <si>
    <t>内乡县规划中心</t>
  </si>
  <si>
    <t>1069</t>
  </si>
  <si>
    <t>陈志松</t>
  </si>
  <si>
    <t>1070</t>
  </si>
  <si>
    <t>内乡县医疗保险中心</t>
  </si>
  <si>
    <t>张梦柳</t>
  </si>
  <si>
    <t>1071</t>
  </si>
  <si>
    <t>内乡县城关镇行政审批服务中心</t>
  </si>
  <si>
    <t>褚媛华</t>
  </si>
  <si>
    <t>1072</t>
  </si>
  <si>
    <t>刘莹莹</t>
  </si>
  <si>
    <t>1073</t>
  </si>
  <si>
    <t>张赢</t>
  </si>
  <si>
    <t>1074</t>
  </si>
  <si>
    <t>李果</t>
  </si>
  <si>
    <t>1075</t>
  </si>
  <si>
    <t>鄢阳卓</t>
  </si>
  <si>
    <t>冯宏志</t>
  </si>
  <si>
    <t>1076</t>
  </si>
  <si>
    <t>内乡县湍东镇平安建设办公室</t>
  </si>
  <si>
    <t>张凌云</t>
  </si>
  <si>
    <t>1077</t>
  </si>
  <si>
    <t>杨紫森</t>
  </si>
  <si>
    <t>1078</t>
  </si>
  <si>
    <t>内乡县湍东镇综合行政执法大队</t>
  </si>
  <si>
    <t>李佳璐</t>
  </si>
  <si>
    <t>1079</t>
  </si>
  <si>
    <t>内乡县湍东镇行政审批服务中心</t>
  </si>
  <si>
    <t>王晶</t>
  </si>
  <si>
    <t>李岩苹</t>
  </si>
  <si>
    <t>1080</t>
  </si>
  <si>
    <t>李苗</t>
  </si>
  <si>
    <t>1081</t>
  </si>
  <si>
    <t>姜森</t>
  </si>
  <si>
    <t>杨清奎</t>
  </si>
  <si>
    <t>1082</t>
  </si>
  <si>
    <t>内乡县大桥乡平安建设办公室</t>
  </si>
  <si>
    <t>徐梦涵</t>
  </si>
  <si>
    <t>1083</t>
  </si>
  <si>
    <t>杨帅</t>
  </si>
  <si>
    <t>1084</t>
  </si>
  <si>
    <t>内乡县大桥乡综合行政执法大队</t>
  </si>
  <si>
    <t>翟世迪</t>
  </si>
  <si>
    <t>内乡县大桥乡行政审批服务中心</t>
  </si>
  <si>
    <t>内乡县余关镇行政审批服务中心</t>
  </si>
  <si>
    <t>内乡县余关镇平安建设办公室</t>
  </si>
  <si>
    <t>内乡县王店镇行政审批服务中心</t>
  </si>
  <si>
    <t>内乡县王店镇平安建设办公室</t>
  </si>
  <si>
    <t>内乡县王店镇综合行政执法大队</t>
  </si>
  <si>
    <t>内乡县赵店乡平安建设办公室</t>
  </si>
  <si>
    <t>内乡县赵店乡行政执法大队</t>
  </si>
  <si>
    <t>内乡县赵店乡行政审批服务中心</t>
  </si>
  <si>
    <t>内乡县赵店乡财政所</t>
  </si>
  <si>
    <t>内乡县赤眉镇财政所</t>
  </si>
  <si>
    <t>内乡县赤眉镇行政审批中心</t>
  </si>
  <si>
    <t>内乡县桃溪镇行政审批服务中心</t>
  </si>
  <si>
    <t>内乡县桃溪镇平安建设办公室</t>
  </si>
  <si>
    <t>内乡县岞岖镇行政审批服务中心</t>
  </si>
  <si>
    <t>内乡县岞岖镇综合行政执法大队</t>
  </si>
  <si>
    <t>内乡县岞岖镇平安建设办公室</t>
  </si>
  <si>
    <t>内乡县师岗镇综合行政执法大队</t>
  </si>
  <si>
    <t>内乡县师岗镇平安建设办公室</t>
  </si>
  <si>
    <t>内乡县瓦亭镇行政审批服务中心</t>
  </si>
  <si>
    <t>内乡县瓦亭镇综合行政执法大队</t>
  </si>
  <si>
    <t>内乡县瓦亭镇平安建设办公室</t>
  </si>
  <si>
    <t>内乡县板场乡行政审批服务中心</t>
  </si>
  <si>
    <t>内乡县板场乡综合行政执法大队</t>
  </si>
  <si>
    <t>内乡县夏馆镇综合行政执法大队</t>
  </si>
  <si>
    <t>内乡县夏馆镇平安建设办公室</t>
  </si>
  <si>
    <t>内乡县夏馆镇行政审批服务中心</t>
  </si>
  <si>
    <t>内乡县夏馆镇财政所</t>
  </si>
  <si>
    <t>内乡县七里坪乡平安建设办公室</t>
  </si>
  <si>
    <t>内乡县七里坪乡综合行政执法大队</t>
  </si>
  <si>
    <t>内乡县七里坪乡行政审批服务中心</t>
  </si>
  <si>
    <t>内乡县七里坪乡财政所</t>
  </si>
  <si>
    <t>内乡县马山口镇人民政府行政审批服务中心</t>
  </si>
  <si>
    <t>内乡县疾病预防控制中心</t>
  </si>
  <si>
    <t>内乡县人民医院</t>
  </si>
  <si>
    <t>内乡县第二人民医院</t>
  </si>
  <si>
    <t>内乡县中医院</t>
  </si>
  <si>
    <t>内乡县妇幼保健院</t>
  </si>
  <si>
    <t>内乡县湍东镇卫生院</t>
  </si>
  <si>
    <t>内乡县大桥乡卫生院</t>
  </si>
  <si>
    <t>内乡县师岗镇卫生院</t>
  </si>
  <si>
    <t>内乡县赵店乡卫生院</t>
  </si>
  <si>
    <t>内乡县赤眉镇卫生院</t>
  </si>
  <si>
    <t>内乡县板场乡卫生院</t>
  </si>
  <si>
    <t>内乡县夏馆镇卫生院</t>
  </si>
  <si>
    <t>内乡县桃溪镇卫生院</t>
  </si>
  <si>
    <t>内乡县王店镇卫生院</t>
  </si>
  <si>
    <t>内乡县马山口镇卫生院</t>
  </si>
  <si>
    <t>内乡县余关镇卫生院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</si>
</sst>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0"/>
  <sheetViews>
    <sheetView tabSelected="1" workbookViewId="0">
      <selection activeCell="C5" sqref="C5"/>
    </sheetView>
  </sheetViews>
  <sheetFormatPr defaultColWidth="9" defaultRowHeight="26" customHeight="1" outlineLevelCol="3"/>
  <cols>
    <col min="1" max="1" width="9" style="4"/>
    <col min="2" max="2" width="13.25" style="5" customWidth="1"/>
    <col min="3" max="3" width="54.375" style="6" customWidth="1"/>
    <col min="4" max="4" width="15.875" style="7" customWidth="1"/>
    <col min="5" max="16384" width="9" style="4"/>
  </cols>
  <sheetData>
    <row r="1" customHeight="1" spans="1:1">
      <c r="A1" s="5" t="s">
        <v>0</v>
      </c>
    </row>
    <row r="2" customHeight="1" spans="1:4">
      <c r="A2" s="8" t="s">
        <v>1</v>
      </c>
      <c r="B2" s="8"/>
      <c r="C2" s="8"/>
      <c r="D2" s="9"/>
    </row>
    <row r="3" s="1" customFormat="1" customHeight="1" spans="1:4">
      <c r="A3" s="10" t="s">
        <v>2</v>
      </c>
      <c r="B3" s="11" t="s">
        <v>3</v>
      </c>
      <c r="C3" s="11" t="s">
        <v>4</v>
      </c>
      <c r="D3" s="12" t="s">
        <v>5</v>
      </c>
    </row>
    <row r="4" s="2" customFormat="1" customHeight="1" spans="1:4">
      <c r="A4" s="13">
        <v>1</v>
      </c>
      <c r="B4" s="13" t="str">
        <f>"1001"</f>
        <v>1001</v>
      </c>
      <c r="C4" s="14" t="s">
        <v>6</v>
      </c>
      <c r="D4" s="15" t="str">
        <f>"李宁"</f>
        <v>李宁</v>
      </c>
    </row>
    <row r="5" s="2" customFormat="1" customHeight="1" spans="1:4">
      <c r="A5" s="13">
        <v>2</v>
      </c>
      <c r="B5" s="13" t="str">
        <f>"1001"</f>
        <v>1001</v>
      </c>
      <c r="C5" s="14" t="s">
        <v>6</v>
      </c>
      <c r="D5" s="15" t="str">
        <f>"刘熠帆"</f>
        <v>刘熠帆</v>
      </c>
    </row>
    <row r="6" s="2" customFormat="1" customHeight="1" spans="1:4">
      <c r="A6" s="13">
        <v>3</v>
      </c>
      <c r="B6" s="13" t="str">
        <f>"1001"</f>
        <v>1001</v>
      </c>
      <c r="C6" s="14" t="s">
        <v>6</v>
      </c>
      <c r="D6" s="15" t="str">
        <f>"魏姗"</f>
        <v>魏姗</v>
      </c>
    </row>
    <row r="7" s="2" customFormat="1" customHeight="1" spans="1:4">
      <c r="A7" s="13">
        <v>4</v>
      </c>
      <c r="B7" s="13" t="str">
        <f>"1001"</f>
        <v>1001</v>
      </c>
      <c r="C7" s="14" t="s">
        <v>6</v>
      </c>
      <c r="D7" s="15" t="str">
        <f>"王幸"</f>
        <v>王幸</v>
      </c>
    </row>
    <row r="8" s="2" customFormat="1" customHeight="1" spans="1:4">
      <c r="A8" s="13">
        <v>5</v>
      </c>
      <c r="B8" s="13" t="str">
        <f>"1002"</f>
        <v>1002</v>
      </c>
      <c r="C8" s="14" t="s">
        <v>7</v>
      </c>
      <c r="D8" s="15" t="str">
        <f>"李茜"</f>
        <v>李茜</v>
      </c>
    </row>
    <row r="9" s="2" customFormat="1" customHeight="1" spans="1:4">
      <c r="A9" s="13">
        <v>6</v>
      </c>
      <c r="B9" s="13" t="str">
        <f>"1003"</f>
        <v>1003</v>
      </c>
      <c r="C9" s="14" t="s">
        <v>7</v>
      </c>
      <c r="D9" s="15" t="str">
        <f>"陶加玉"</f>
        <v>陶加玉</v>
      </c>
    </row>
    <row r="10" s="2" customFormat="1" customHeight="1" spans="1:4">
      <c r="A10" s="13">
        <v>7</v>
      </c>
      <c r="B10" s="13" t="str">
        <f>"1004"</f>
        <v>1004</v>
      </c>
      <c r="C10" s="14" t="s">
        <v>7</v>
      </c>
      <c r="D10" s="15" t="str">
        <f>"李胜洲"</f>
        <v>李胜洲</v>
      </c>
    </row>
    <row r="11" s="2" customFormat="1" customHeight="1" spans="1:4">
      <c r="A11" s="13">
        <v>8</v>
      </c>
      <c r="B11" s="13" t="str">
        <f>"1005"</f>
        <v>1005</v>
      </c>
      <c r="C11" s="14" t="s">
        <v>8</v>
      </c>
      <c r="D11" s="15" t="str">
        <f>"方聪慧"</f>
        <v>方聪慧</v>
      </c>
    </row>
    <row r="12" s="2" customFormat="1" customHeight="1" spans="1:4">
      <c r="A12" s="13">
        <v>9</v>
      </c>
      <c r="B12" s="13" t="str">
        <f>"1005"</f>
        <v>1005</v>
      </c>
      <c r="C12" s="14" t="s">
        <v>8</v>
      </c>
      <c r="D12" s="15" t="str">
        <f>"史佳迅"</f>
        <v>史佳迅</v>
      </c>
    </row>
    <row r="13" s="2" customFormat="1" customHeight="1" spans="1:4">
      <c r="A13" s="13">
        <v>10</v>
      </c>
      <c r="B13" s="13" t="str">
        <f>"1006"</f>
        <v>1006</v>
      </c>
      <c r="C13" s="14" t="s">
        <v>9</v>
      </c>
      <c r="D13" s="15" t="str">
        <f>"栗国耀"</f>
        <v>栗国耀</v>
      </c>
    </row>
    <row r="14" s="2" customFormat="1" customHeight="1" spans="1:4">
      <c r="A14" s="13">
        <v>11</v>
      </c>
      <c r="B14" s="13" t="str">
        <f>"1006"</f>
        <v>1006</v>
      </c>
      <c r="C14" s="14" t="s">
        <v>9</v>
      </c>
      <c r="D14" s="15" t="str">
        <f>"赵春红"</f>
        <v>赵春红</v>
      </c>
    </row>
    <row r="15" s="2" customFormat="1" customHeight="1" spans="1:4">
      <c r="A15" s="13">
        <v>12</v>
      </c>
      <c r="B15" s="13" t="str">
        <f>"1007"</f>
        <v>1007</v>
      </c>
      <c r="C15" s="14" t="s">
        <v>10</v>
      </c>
      <c r="D15" s="15" t="str">
        <f>"赵松涛"</f>
        <v>赵松涛</v>
      </c>
    </row>
    <row r="16" s="2" customFormat="1" customHeight="1" spans="1:4">
      <c r="A16" s="13">
        <v>13</v>
      </c>
      <c r="B16" s="13" t="str">
        <f>"1008"</f>
        <v>1008</v>
      </c>
      <c r="C16" s="14" t="s">
        <v>11</v>
      </c>
      <c r="D16" s="15" t="str">
        <f>"冉津溪"</f>
        <v>冉津溪</v>
      </c>
    </row>
    <row r="17" s="2" customFormat="1" customHeight="1" spans="1:4">
      <c r="A17" s="13">
        <v>14</v>
      </c>
      <c r="B17" s="13" t="str">
        <f>"1008"</f>
        <v>1008</v>
      </c>
      <c r="C17" s="14" t="s">
        <v>11</v>
      </c>
      <c r="D17" s="15" t="str">
        <f>"王宜稼"</f>
        <v>王宜稼</v>
      </c>
    </row>
    <row r="18" s="2" customFormat="1" customHeight="1" spans="1:4">
      <c r="A18" s="13">
        <v>15</v>
      </c>
      <c r="B18" s="13" t="str">
        <f>"1009"</f>
        <v>1009</v>
      </c>
      <c r="C18" s="14" t="s">
        <v>12</v>
      </c>
      <c r="D18" s="15" t="str">
        <f>"杨硕雨"</f>
        <v>杨硕雨</v>
      </c>
    </row>
    <row r="19" s="2" customFormat="1" customHeight="1" spans="1:4">
      <c r="A19" s="13">
        <v>16</v>
      </c>
      <c r="B19" s="13" t="str">
        <f>"1009"</f>
        <v>1009</v>
      </c>
      <c r="C19" s="14" t="s">
        <v>12</v>
      </c>
      <c r="D19" s="15" t="str">
        <f>"王博源"</f>
        <v>王博源</v>
      </c>
    </row>
    <row r="20" s="2" customFormat="1" customHeight="1" spans="1:4">
      <c r="A20" s="13">
        <v>17</v>
      </c>
      <c r="B20" s="13" t="str">
        <f>"1010"</f>
        <v>1010</v>
      </c>
      <c r="C20" s="14" t="s">
        <v>13</v>
      </c>
      <c r="D20" s="15" t="str">
        <f>"贾田田"</f>
        <v>贾田田</v>
      </c>
    </row>
    <row r="21" s="2" customFormat="1" customHeight="1" spans="1:4">
      <c r="A21" s="13">
        <v>18</v>
      </c>
      <c r="B21" s="13" t="str">
        <f>"1010"</f>
        <v>1010</v>
      </c>
      <c r="C21" s="14" t="s">
        <v>13</v>
      </c>
      <c r="D21" s="15" t="str">
        <f>"李曼"</f>
        <v>李曼</v>
      </c>
    </row>
    <row r="22" s="2" customFormat="1" customHeight="1" spans="1:4">
      <c r="A22" s="13">
        <v>19</v>
      </c>
      <c r="B22" s="13" t="str">
        <f>"1011"</f>
        <v>1011</v>
      </c>
      <c r="C22" s="14" t="s">
        <v>14</v>
      </c>
      <c r="D22" s="15" t="str">
        <f>"周永翱"</f>
        <v>周永翱</v>
      </c>
    </row>
    <row r="23" s="2" customFormat="1" customHeight="1" spans="1:4">
      <c r="A23" s="13">
        <v>20</v>
      </c>
      <c r="B23" s="13" t="str">
        <f>"1012"</f>
        <v>1012</v>
      </c>
      <c r="C23" s="14" t="s">
        <v>15</v>
      </c>
      <c r="D23" s="15" t="str">
        <f>"曾壮壮"</f>
        <v>曾壮壮</v>
      </c>
    </row>
    <row r="24" s="2" customFormat="1" customHeight="1" spans="1:4">
      <c r="A24" s="13">
        <v>21</v>
      </c>
      <c r="B24" s="13" t="str">
        <f>"1013"</f>
        <v>1013</v>
      </c>
      <c r="C24" s="14" t="s">
        <v>16</v>
      </c>
      <c r="D24" s="15" t="str">
        <f>"李倩"</f>
        <v>李倩</v>
      </c>
    </row>
    <row r="25" s="2" customFormat="1" customHeight="1" spans="1:4">
      <c r="A25" s="13">
        <v>22</v>
      </c>
      <c r="B25" s="13" t="str">
        <f>"1013"</f>
        <v>1013</v>
      </c>
      <c r="C25" s="14" t="s">
        <v>16</v>
      </c>
      <c r="D25" s="15" t="str">
        <f>"程淑瑞"</f>
        <v>程淑瑞</v>
      </c>
    </row>
    <row r="26" s="2" customFormat="1" customHeight="1" spans="1:4">
      <c r="A26" s="13">
        <v>23</v>
      </c>
      <c r="B26" s="13" t="str">
        <f>"1014"</f>
        <v>1014</v>
      </c>
      <c r="C26" s="14" t="s">
        <v>17</v>
      </c>
      <c r="D26" s="15" t="str">
        <f>"唐怡楠"</f>
        <v>唐怡楠</v>
      </c>
    </row>
    <row r="27" s="2" customFormat="1" customHeight="1" spans="1:4">
      <c r="A27" s="13">
        <v>24</v>
      </c>
      <c r="B27" s="13" t="str">
        <f>"1015"</f>
        <v>1015</v>
      </c>
      <c r="C27" s="14" t="s">
        <v>17</v>
      </c>
      <c r="D27" s="15" t="str">
        <f>"刘双盈"</f>
        <v>刘双盈</v>
      </c>
    </row>
    <row r="28" s="2" customFormat="1" customHeight="1" spans="1:4">
      <c r="A28" s="13">
        <v>25</v>
      </c>
      <c r="B28" s="13" t="str">
        <f>"1016"</f>
        <v>1016</v>
      </c>
      <c r="C28" s="14" t="s">
        <v>18</v>
      </c>
      <c r="D28" s="15" t="str">
        <f>"杨源"</f>
        <v>杨源</v>
      </c>
    </row>
    <row r="29" s="2" customFormat="1" customHeight="1" spans="1:4">
      <c r="A29" s="13">
        <v>26</v>
      </c>
      <c r="B29" s="13" t="str">
        <f>"1017"</f>
        <v>1017</v>
      </c>
      <c r="C29" s="14" t="s">
        <v>18</v>
      </c>
      <c r="D29" s="15" t="str">
        <f>"刘曙恺"</f>
        <v>刘曙恺</v>
      </c>
    </row>
    <row r="30" s="2" customFormat="1" customHeight="1" spans="1:4">
      <c r="A30" s="13">
        <v>27</v>
      </c>
      <c r="B30" s="13" t="str">
        <f>"1018"</f>
        <v>1018</v>
      </c>
      <c r="C30" s="14" t="s">
        <v>18</v>
      </c>
      <c r="D30" s="15" t="str">
        <f>"张尧玺"</f>
        <v>张尧玺</v>
      </c>
    </row>
    <row r="31" s="2" customFormat="1" customHeight="1" spans="1:4">
      <c r="A31" s="13">
        <v>28</v>
      </c>
      <c r="B31" s="13" t="str">
        <f>"1019"</f>
        <v>1019</v>
      </c>
      <c r="C31" s="14" t="s">
        <v>18</v>
      </c>
      <c r="D31" s="15" t="str">
        <f>"张玺斌"</f>
        <v>张玺斌</v>
      </c>
    </row>
    <row r="32" s="2" customFormat="1" customHeight="1" spans="1:4">
      <c r="A32" s="13">
        <v>29</v>
      </c>
      <c r="B32" s="13" t="str">
        <f>"1020"</f>
        <v>1020</v>
      </c>
      <c r="C32" s="14" t="s">
        <v>19</v>
      </c>
      <c r="D32" s="15" t="str">
        <f>"胡小亚"</f>
        <v>胡小亚</v>
      </c>
    </row>
    <row r="33" s="2" customFormat="1" customHeight="1" spans="1:4">
      <c r="A33" s="13">
        <v>30</v>
      </c>
      <c r="B33" s="13" t="str">
        <f>"1021"</f>
        <v>1021</v>
      </c>
      <c r="C33" s="14" t="s">
        <v>19</v>
      </c>
      <c r="D33" s="15" t="str">
        <f>"符果"</f>
        <v>符果</v>
      </c>
    </row>
    <row r="34" s="2" customFormat="1" customHeight="1" spans="1:4">
      <c r="A34" s="13">
        <v>31</v>
      </c>
      <c r="B34" s="13" t="str">
        <f>"1022"</f>
        <v>1022</v>
      </c>
      <c r="C34" s="14" t="s">
        <v>19</v>
      </c>
      <c r="D34" s="15" t="str">
        <f>"罗宝林"</f>
        <v>罗宝林</v>
      </c>
    </row>
    <row r="35" s="2" customFormat="1" customHeight="1" spans="1:4">
      <c r="A35" s="13">
        <v>32</v>
      </c>
      <c r="B35" s="13" t="str">
        <f t="shared" ref="B35:B37" si="0">"1023"</f>
        <v>1023</v>
      </c>
      <c r="C35" s="14" t="s">
        <v>20</v>
      </c>
      <c r="D35" s="15" t="str">
        <f>"崔延彬"</f>
        <v>崔延彬</v>
      </c>
    </row>
    <row r="36" s="2" customFormat="1" customHeight="1" spans="1:4">
      <c r="A36" s="13">
        <v>33</v>
      </c>
      <c r="B36" s="13" t="str">
        <f t="shared" si="0"/>
        <v>1023</v>
      </c>
      <c r="C36" s="14" t="s">
        <v>20</v>
      </c>
      <c r="D36" s="15" t="str">
        <f>"薛英豪"</f>
        <v>薛英豪</v>
      </c>
    </row>
    <row r="37" s="2" customFormat="1" customHeight="1" spans="1:4">
      <c r="A37" s="13">
        <v>34</v>
      </c>
      <c r="B37" s="13" t="str">
        <f t="shared" si="0"/>
        <v>1023</v>
      </c>
      <c r="C37" s="14" t="s">
        <v>20</v>
      </c>
      <c r="D37" s="15" t="str">
        <f>"杨震云"</f>
        <v>杨震云</v>
      </c>
    </row>
    <row r="38" s="2" customFormat="1" customHeight="1" spans="1:4">
      <c r="A38" s="13">
        <v>35</v>
      </c>
      <c r="B38" s="13" t="str">
        <f>"1024"</f>
        <v>1024</v>
      </c>
      <c r="C38" s="14" t="s">
        <v>21</v>
      </c>
      <c r="D38" s="15" t="str">
        <f>"王清"</f>
        <v>王清</v>
      </c>
    </row>
    <row r="39" s="2" customFormat="1" customHeight="1" spans="1:4">
      <c r="A39" s="13">
        <v>36</v>
      </c>
      <c r="B39" s="13" t="str">
        <f>"1025"</f>
        <v>1025</v>
      </c>
      <c r="C39" s="14" t="s">
        <v>21</v>
      </c>
      <c r="D39" s="15" t="str">
        <f>"王灏然"</f>
        <v>王灏然</v>
      </c>
    </row>
    <row r="40" s="2" customFormat="1" customHeight="1" spans="1:4">
      <c r="A40" s="13">
        <v>37</v>
      </c>
      <c r="B40" s="13" t="str">
        <f>"1026"</f>
        <v>1026</v>
      </c>
      <c r="C40" s="14" t="s">
        <v>22</v>
      </c>
      <c r="D40" s="15" t="str">
        <f>"庞钰程"</f>
        <v>庞钰程</v>
      </c>
    </row>
    <row r="41" s="2" customFormat="1" customHeight="1" spans="1:4">
      <c r="A41" s="13">
        <v>38</v>
      </c>
      <c r="B41" s="13" t="str">
        <f>"1027"</f>
        <v>1027</v>
      </c>
      <c r="C41" s="14" t="s">
        <v>23</v>
      </c>
      <c r="D41" s="15" t="str">
        <f>"陈怡凡"</f>
        <v>陈怡凡</v>
      </c>
    </row>
    <row r="42" s="2" customFormat="1" customHeight="1" spans="1:4">
      <c r="A42" s="13">
        <v>39</v>
      </c>
      <c r="B42" s="13" t="str">
        <f>"1028"</f>
        <v>1028</v>
      </c>
      <c r="C42" s="14" t="s">
        <v>24</v>
      </c>
      <c r="D42" s="15" t="str">
        <f>"冀梦乔"</f>
        <v>冀梦乔</v>
      </c>
    </row>
    <row r="43" s="2" customFormat="1" customHeight="1" spans="1:4">
      <c r="A43" s="13">
        <v>40</v>
      </c>
      <c r="B43" s="13" t="str">
        <f>"1029"</f>
        <v>1029</v>
      </c>
      <c r="C43" s="14" t="s">
        <v>24</v>
      </c>
      <c r="D43" s="15" t="str">
        <f>"刘经天"</f>
        <v>刘经天</v>
      </c>
    </row>
    <row r="44" s="2" customFormat="1" customHeight="1" spans="1:4">
      <c r="A44" s="13">
        <v>41</v>
      </c>
      <c r="B44" s="13" t="str">
        <f>"1029"</f>
        <v>1029</v>
      </c>
      <c r="C44" s="14" t="s">
        <v>24</v>
      </c>
      <c r="D44" s="15" t="str">
        <f>"时均"</f>
        <v>时均</v>
      </c>
    </row>
    <row r="45" s="2" customFormat="1" customHeight="1" spans="1:4">
      <c r="A45" s="13">
        <v>42</v>
      </c>
      <c r="B45" s="13" t="str">
        <f>"1030"</f>
        <v>1030</v>
      </c>
      <c r="C45" s="14" t="s">
        <v>25</v>
      </c>
      <c r="D45" s="15" t="str">
        <f>"陈梦诗"</f>
        <v>陈梦诗</v>
      </c>
    </row>
    <row r="46" s="2" customFormat="1" customHeight="1" spans="1:4">
      <c r="A46" s="13">
        <v>43</v>
      </c>
      <c r="B46" s="13" t="str">
        <f>"1031"</f>
        <v>1031</v>
      </c>
      <c r="C46" s="14" t="s">
        <v>25</v>
      </c>
      <c r="D46" s="15" t="str">
        <f>"马新"</f>
        <v>马新</v>
      </c>
    </row>
    <row r="47" s="2" customFormat="1" customHeight="1" spans="1:4">
      <c r="A47" s="13">
        <v>44</v>
      </c>
      <c r="B47" s="13" t="str">
        <f>"1032"</f>
        <v>1032</v>
      </c>
      <c r="C47" s="14" t="s">
        <v>26</v>
      </c>
      <c r="D47" s="15" t="str">
        <f>"张佳梅"</f>
        <v>张佳梅</v>
      </c>
    </row>
    <row r="48" s="2" customFormat="1" customHeight="1" spans="1:4">
      <c r="A48" s="13">
        <v>45</v>
      </c>
      <c r="B48" s="13" t="str">
        <f>"1033"</f>
        <v>1033</v>
      </c>
      <c r="C48" s="14" t="s">
        <v>27</v>
      </c>
      <c r="D48" s="15" t="str">
        <f>"陈力源"</f>
        <v>陈力源</v>
      </c>
    </row>
    <row r="49" s="2" customFormat="1" customHeight="1" spans="1:4">
      <c r="A49" s="13">
        <v>46</v>
      </c>
      <c r="B49" s="13" t="str">
        <f>"1034"</f>
        <v>1034</v>
      </c>
      <c r="C49" s="14" t="s">
        <v>28</v>
      </c>
      <c r="D49" s="15" t="str">
        <f>"李东亚"</f>
        <v>李东亚</v>
      </c>
    </row>
    <row r="50" s="2" customFormat="1" customHeight="1" spans="1:4">
      <c r="A50" s="13">
        <v>47</v>
      </c>
      <c r="B50" s="13" t="str">
        <f>"1034"</f>
        <v>1034</v>
      </c>
      <c r="C50" s="14" t="s">
        <v>28</v>
      </c>
      <c r="D50" s="15" t="str">
        <f>"樊艳玲"</f>
        <v>樊艳玲</v>
      </c>
    </row>
    <row r="51" s="2" customFormat="1" customHeight="1" spans="1:4">
      <c r="A51" s="13">
        <v>48</v>
      </c>
      <c r="B51" s="13" t="str">
        <f>"1035"</f>
        <v>1035</v>
      </c>
      <c r="C51" s="14" t="s">
        <v>28</v>
      </c>
      <c r="D51" s="15" t="str">
        <f>"谢佳琪"</f>
        <v>谢佳琪</v>
      </c>
    </row>
    <row r="52" s="2" customFormat="1" customHeight="1" spans="1:4">
      <c r="A52" s="13">
        <v>49</v>
      </c>
      <c r="B52" s="13" t="str">
        <f>"1036"</f>
        <v>1036</v>
      </c>
      <c r="C52" s="14" t="s">
        <v>29</v>
      </c>
      <c r="D52" s="15" t="str">
        <f>"张博"</f>
        <v>张博</v>
      </c>
    </row>
    <row r="53" s="2" customFormat="1" customHeight="1" spans="1:4">
      <c r="A53" s="13">
        <v>50</v>
      </c>
      <c r="B53" s="13" t="str">
        <f>"1037"</f>
        <v>1037</v>
      </c>
      <c r="C53" s="14" t="s">
        <v>29</v>
      </c>
      <c r="D53" s="15" t="str">
        <f>"牛坡"</f>
        <v>牛坡</v>
      </c>
    </row>
    <row r="54" s="2" customFormat="1" customHeight="1" spans="1:4">
      <c r="A54" s="13">
        <v>51</v>
      </c>
      <c r="B54" s="13" t="str">
        <f>"1038"</f>
        <v>1038</v>
      </c>
      <c r="C54" s="14" t="s">
        <v>30</v>
      </c>
      <c r="D54" s="15" t="str">
        <f>"郑友存"</f>
        <v>郑友存</v>
      </c>
    </row>
    <row r="55" s="2" customFormat="1" customHeight="1" spans="1:4">
      <c r="A55" s="13">
        <v>52</v>
      </c>
      <c r="B55" s="13" t="str">
        <f>"1039"</f>
        <v>1039</v>
      </c>
      <c r="C55" s="14" t="s">
        <v>30</v>
      </c>
      <c r="D55" s="15" t="str">
        <f>"陈源"</f>
        <v>陈源</v>
      </c>
    </row>
    <row r="56" s="2" customFormat="1" customHeight="1" spans="1:4">
      <c r="A56" s="13">
        <v>53</v>
      </c>
      <c r="B56" s="13" t="str">
        <f>"1040"</f>
        <v>1040</v>
      </c>
      <c r="C56" s="14" t="s">
        <v>30</v>
      </c>
      <c r="D56" s="15" t="str">
        <f>"刘洁"</f>
        <v>刘洁</v>
      </c>
    </row>
    <row r="57" s="2" customFormat="1" customHeight="1" spans="1:4">
      <c r="A57" s="13">
        <v>54</v>
      </c>
      <c r="B57" s="13" t="str">
        <f>"1041"</f>
        <v>1041</v>
      </c>
      <c r="C57" s="14" t="s">
        <v>30</v>
      </c>
      <c r="D57" s="15" t="str">
        <f>"陈思浛"</f>
        <v>陈思浛</v>
      </c>
    </row>
    <row r="58" s="2" customFormat="1" customHeight="1" spans="1:4">
      <c r="A58" s="13">
        <v>55</v>
      </c>
      <c r="B58" s="13" t="str">
        <f>"1042"</f>
        <v>1042</v>
      </c>
      <c r="C58" s="14" t="s">
        <v>31</v>
      </c>
      <c r="D58" s="15" t="str">
        <f>"杜潇潇"</f>
        <v>杜潇潇</v>
      </c>
    </row>
    <row r="59" s="2" customFormat="1" customHeight="1" spans="1:4">
      <c r="A59" s="13">
        <v>56</v>
      </c>
      <c r="B59" s="13" t="str">
        <f>"1043"</f>
        <v>1043</v>
      </c>
      <c r="C59" s="14" t="s">
        <v>32</v>
      </c>
      <c r="D59" s="15" t="str">
        <f>"郑红堞"</f>
        <v>郑红堞</v>
      </c>
    </row>
    <row r="60" s="2" customFormat="1" customHeight="1" spans="1:4">
      <c r="A60" s="13">
        <v>57</v>
      </c>
      <c r="B60" s="13" t="str">
        <f>"1044"</f>
        <v>1044</v>
      </c>
      <c r="C60" s="14" t="s">
        <v>33</v>
      </c>
      <c r="D60" s="15" t="str">
        <f>"何苗苗"</f>
        <v>何苗苗</v>
      </c>
    </row>
    <row r="61" s="2" customFormat="1" customHeight="1" spans="1:4">
      <c r="A61" s="13">
        <v>58</v>
      </c>
      <c r="B61" s="13" t="str">
        <f>"1045"</f>
        <v>1045</v>
      </c>
      <c r="C61" s="14" t="s">
        <v>33</v>
      </c>
      <c r="D61" s="15" t="str">
        <f>"全海瑞"</f>
        <v>全海瑞</v>
      </c>
    </row>
    <row r="62" s="2" customFormat="1" customHeight="1" spans="1:4">
      <c r="A62" s="13">
        <v>59</v>
      </c>
      <c r="B62" s="13" t="str">
        <f>"1046"</f>
        <v>1046</v>
      </c>
      <c r="C62" s="14" t="s">
        <v>34</v>
      </c>
      <c r="D62" s="15" t="str">
        <f>"吴万年"</f>
        <v>吴万年</v>
      </c>
    </row>
    <row r="63" s="2" customFormat="1" customHeight="1" spans="1:4">
      <c r="A63" s="13">
        <v>60</v>
      </c>
      <c r="B63" s="13" t="str">
        <f>"1047"</f>
        <v>1047</v>
      </c>
      <c r="C63" s="14" t="s">
        <v>35</v>
      </c>
      <c r="D63" s="15" t="str">
        <f>"张驰"</f>
        <v>张驰</v>
      </c>
    </row>
    <row r="64" s="2" customFormat="1" customHeight="1" spans="1:4">
      <c r="A64" s="13">
        <v>61</v>
      </c>
      <c r="B64" s="13" t="str">
        <f>"1048"</f>
        <v>1048</v>
      </c>
      <c r="C64" s="14" t="s">
        <v>36</v>
      </c>
      <c r="D64" s="15" t="str">
        <f>"郑小雨"</f>
        <v>郑小雨</v>
      </c>
    </row>
    <row r="65" s="2" customFormat="1" customHeight="1" spans="1:4">
      <c r="A65" s="13">
        <v>62</v>
      </c>
      <c r="B65" s="13" t="str">
        <f>"1049"</f>
        <v>1049</v>
      </c>
      <c r="C65" s="14" t="s">
        <v>37</v>
      </c>
      <c r="D65" s="15" t="str">
        <f>"刘欢"</f>
        <v>刘欢</v>
      </c>
    </row>
    <row r="66" s="2" customFormat="1" customHeight="1" spans="1:4">
      <c r="A66" s="13">
        <v>63</v>
      </c>
      <c r="B66" s="13" t="str">
        <f>"1050"</f>
        <v>1050</v>
      </c>
      <c r="C66" s="14" t="s">
        <v>38</v>
      </c>
      <c r="D66" s="15" t="str">
        <f>"赵定军"</f>
        <v>赵定军</v>
      </c>
    </row>
    <row r="67" s="3" customFormat="1" customHeight="1" spans="1:4">
      <c r="A67" s="13">
        <v>64</v>
      </c>
      <c r="B67" s="14" t="str">
        <f t="shared" ref="B67:B72" si="1">"1051"</f>
        <v>1051</v>
      </c>
      <c r="C67" s="14" t="s">
        <v>39</v>
      </c>
      <c r="D67" s="16" t="str">
        <f>"宋元月"</f>
        <v>宋元月</v>
      </c>
    </row>
    <row r="68" s="3" customFormat="1" customHeight="1" spans="1:4">
      <c r="A68" s="13">
        <v>65</v>
      </c>
      <c r="B68" s="14" t="str">
        <f t="shared" si="1"/>
        <v>1051</v>
      </c>
      <c r="C68" s="14" t="s">
        <v>39</v>
      </c>
      <c r="D68" s="16" t="str">
        <f>"曹永满"</f>
        <v>曹永满</v>
      </c>
    </row>
    <row r="69" s="3" customFormat="1" customHeight="1" spans="1:4">
      <c r="A69" s="13">
        <v>66</v>
      </c>
      <c r="B69" s="14" t="str">
        <f t="shared" si="1"/>
        <v>1051</v>
      </c>
      <c r="C69" s="14" t="s">
        <v>39</v>
      </c>
      <c r="D69" s="16" t="str">
        <f>"王哲"</f>
        <v>王哲</v>
      </c>
    </row>
    <row r="70" s="3" customFormat="1" customHeight="1" spans="1:4">
      <c r="A70" s="13">
        <v>67</v>
      </c>
      <c r="B70" s="14" t="str">
        <f t="shared" si="1"/>
        <v>1051</v>
      </c>
      <c r="C70" s="14" t="s">
        <v>39</v>
      </c>
      <c r="D70" s="16" t="str">
        <f>"范斌"</f>
        <v>范斌</v>
      </c>
    </row>
    <row r="71" s="3" customFormat="1" customHeight="1" spans="1:4">
      <c r="A71" s="13">
        <v>68</v>
      </c>
      <c r="B71" s="14" t="str">
        <f t="shared" si="1"/>
        <v>1051</v>
      </c>
      <c r="C71" s="14" t="s">
        <v>39</v>
      </c>
      <c r="D71" s="16" t="str">
        <f>"王玮"</f>
        <v>王玮</v>
      </c>
    </row>
    <row r="72" s="3" customFormat="1" customHeight="1" spans="1:4">
      <c r="A72" s="13">
        <v>69</v>
      </c>
      <c r="B72" s="14" t="str">
        <f t="shared" si="1"/>
        <v>1051</v>
      </c>
      <c r="C72" s="14" t="s">
        <v>39</v>
      </c>
      <c r="D72" s="16" t="str">
        <f>"杨斌硕"</f>
        <v>杨斌硕</v>
      </c>
    </row>
    <row r="73" s="3" customFormat="1" customHeight="1" spans="1:4">
      <c r="A73" s="13">
        <v>70</v>
      </c>
      <c r="B73" s="14" t="str">
        <f>"1052"</f>
        <v>1052</v>
      </c>
      <c r="C73" s="14" t="s">
        <v>40</v>
      </c>
      <c r="D73" s="16" t="str">
        <f>"白宋江"</f>
        <v>白宋江</v>
      </c>
    </row>
    <row r="74" s="3" customFormat="1" customHeight="1" spans="1:4">
      <c r="A74" s="13">
        <v>71</v>
      </c>
      <c r="B74" s="14" t="str">
        <f>"1053"</f>
        <v>1053</v>
      </c>
      <c r="C74" s="14" t="s">
        <v>41</v>
      </c>
      <c r="D74" s="16" t="str">
        <f>"秦启超"</f>
        <v>秦启超</v>
      </c>
    </row>
    <row r="75" s="3" customFormat="1" customHeight="1" spans="1:4">
      <c r="A75" s="13">
        <v>72</v>
      </c>
      <c r="B75" s="14" t="str">
        <f>"1054"</f>
        <v>1054</v>
      </c>
      <c r="C75" s="14" t="s">
        <v>42</v>
      </c>
      <c r="D75" s="16" t="str">
        <f>"王倩"</f>
        <v>王倩</v>
      </c>
    </row>
    <row r="76" s="3" customFormat="1" customHeight="1" spans="1:4">
      <c r="A76" s="13">
        <v>73</v>
      </c>
      <c r="B76" s="14" t="str">
        <f>"1054"</f>
        <v>1054</v>
      </c>
      <c r="C76" s="14" t="s">
        <v>42</v>
      </c>
      <c r="D76" s="16" t="str">
        <f>"李小飞"</f>
        <v>李小飞</v>
      </c>
    </row>
    <row r="77" s="3" customFormat="1" customHeight="1" spans="1:4">
      <c r="A77" s="13">
        <v>74</v>
      </c>
      <c r="B77" s="14" t="str">
        <f>"1055"</f>
        <v>1055</v>
      </c>
      <c r="C77" s="14" t="s">
        <v>43</v>
      </c>
      <c r="D77" s="16" t="str">
        <f>"江一雄"</f>
        <v>江一雄</v>
      </c>
    </row>
    <row r="78" s="2" customFormat="1" customHeight="1" spans="1:4">
      <c r="A78" s="13">
        <v>75</v>
      </c>
      <c r="B78" s="13" t="str">
        <f>"1056"</f>
        <v>1056</v>
      </c>
      <c r="C78" s="14" t="s">
        <v>44</v>
      </c>
      <c r="D78" s="15" t="str">
        <f>"李明"</f>
        <v>李明</v>
      </c>
    </row>
    <row r="79" s="3" customFormat="1" customHeight="1" spans="1:4">
      <c r="A79" s="13">
        <v>76</v>
      </c>
      <c r="B79" s="14" t="str">
        <f>"1057"</f>
        <v>1057</v>
      </c>
      <c r="C79" s="14" t="s">
        <v>45</v>
      </c>
      <c r="D79" s="16" t="str">
        <f>"李一凡"</f>
        <v>李一凡</v>
      </c>
    </row>
    <row r="80" s="2" customFormat="1" customHeight="1" spans="1:4">
      <c r="A80" s="13">
        <v>77</v>
      </c>
      <c r="B80" s="13" t="str">
        <f>"1058"</f>
        <v>1058</v>
      </c>
      <c r="C80" s="14" t="s">
        <v>46</v>
      </c>
      <c r="D80" s="15" t="str">
        <f>"韩钰"</f>
        <v>韩钰</v>
      </c>
    </row>
    <row r="81" s="3" customFormat="1" customHeight="1" spans="1:4">
      <c r="A81" s="13">
        <v>78</v>
      </c>
      <c r="B81" s="14" t="str">
        <f>"1059"</f>
        <v>1059</v>
      </c>
      <c r="C81" s="14" t="s">
        <v>47</v>
      </c>
      <c r="D81" s="16" t="str">
        <f>"刘艺"</f>
        <v>刘艺</v>
      </c>
    </row>
    <row r="82" s="3" customFormat="1" customHeight="1" spans="1:4">
      <c r="A82" s="13">
        <v>79</v>
      </c>
      <c r="B82" s="14" t="str">
        <f>"1060"</f>
        <v>1060</v>
      </c>
      <c r="C82" s="14" t="s">
        <v>48</v>
      </c>
      <c r="D82" s="16" t="str">
        <f>"王琳"</f>
        <v>王琳</v>
      </c>
    </row>
    <row r="83" s="3" customFormat="1" customHeight="1" spans="1:4">
      <c r="A83" s="13">
        <v>80</v>
      </c>
      <c r="B83" s="14" t="str">
        <f>"1061"</f>
        <v>1061</v>
      </c>
      <c r="C83" s="14" t="s">
        <v>48</v>
      </c>
      <c r="D83" s="16" t="str">
        <f>"邱存伟"</f>
        <v>邱存伟</v>
      </c>
    </row>
    <row r="84" s="3" customFormat="1" customHeight="1" spans="1:4">
      <c r="A84" s="13">
        <v>81</v>
      </c>
      <c r="B84" s="14" t="str">
        <f>"1062"</f>
        <v>1062</v>
      </c>
      <c r="C84" s="14" t="s">
        <v>48</v>
      </c>
      <c r="D84" s="16" t="str">
        <f>" 田爽"</f>
        <v> 田爽</v>
      </c>
    </row>
    <row r="85" s="2" customFormat="1" customHeight="1" spans="1:4">
      <c r="A85" s="13">
        <v>82</v>
      </c>
      <c r="B85" s="13" t="str">
        <f>"1063"</f>
        <v>1063</v>
      </c>
      <c r="C85" s="14" t="s">
        <v>49</v>
      </c>
      <c r="D85" s="15" t="str">
        <f>"岳嵩"</f>
        <v>岳嵩</v>
      </c>
    </row>
    <row r="86" s="2" customFormat="1" customHeight="1" spans="1:4">
      <c r="A86" s="13">
        <v>83</v>
      </c>
      <c r="B86" s="13" t="str">
        <f>"1064"</f>
        <v>1064</v>
      </c>
      <c r="C86" s="14" t="s">
        <v>50</v>
      </c>
      <c r="D86" s="15" t="str">
        <f>"赵浩娟"</f>
        <v>赵浩娟</v>
      </c>
    </row>
    <row r="87" s="3" customFormat="1" customHeight="1" spans="1:4">
      <c r="A87" s="13">
        <v>84</v>
      </c>
      <c r="B87" s="14" t="str">
        <f>"1065"</f>
        <v>1065</v>
      </c>
      <c r="C87" s="14" t="s">
        <v>51</v>
      </c>
      <c r="D87" s="16" t="str">
        <f>"时柳"</f>
        <v>时柳</v>
      </c>
    </row>
    <row r="88" s="3" customFormat="1" customHeight="1" spans="1:4">
      <c r="A88" s="13">
        <v>85</v>
      </c>
      <c r="B88" s="14" t="str">
        <f>"1065"</f>
        <v>1065</v>
      </c>
      <c r="C88" s="14" t="s">
        <v>51</v>
      </c>
      <c r="D88" s="16" t="str">
        <f>"陈菁雅"</f>
        <v>陈菁雅</v>
      </c>
    </row>
    <row r="89" s="3" customFormat="1" customHeight="1" spans="1:4">
      <c r="A89" s="13">
        <v>86</v>
      </c>
      <c r="B89" s="14" t="str">
        <f>"1066"</f>
        <v>1066</v>
      </c>
      <c r="C89" s="14" t="s">
        <v>52</v>
      </c>
      <c r="D89" s="16" t="str">
        <f>"周屾"</f>
        <v>周屾</v>
      </c>
    </row>
    <row r="90" s="3" customFormat="1" customHeight="1" spans="1:4">
      <c r="A90" s="13">
        <v>87</v>
      </c>
      <c r="B90" s="14" t="str">
        <f>"1067"</f>
        <v>1067</v>
      </c>
      <c r="C90" s="14" t="s">
        <v>52</v>
      </c>
      <c r="D90" s="16" t="str">
        <f>"盛世杰"</f>
        <v>盛世杰</v>
      </c>
    </row>
    <row r="91" s="2" customFormat="1" customHeight="1" spans="1:4">
      <c r="A91" s="13">
        <v>88</v>
      </c>
      <c r="B91" s="13" t="str">
        <f>"1068"</f>
        <v>1068</v>
      </c>
      <c r="C91" s="14" t="s">
        <v>53</v>
      </c>
      <c r="D91" s="15" t="str">
        <f>"李莹莹"</f>
        <v>李莹莹</v>
      </c>
    </row>
    <row r="92" s="2" customFormat="1" customHeight="1" spans="1:4">
      <c r="A92" s="13">
        <v>89</v>
      </c>
      <c r="B92" s="13" t="s">
        <v>54</v>
      </c>
      <c r="C92" s="14" t="s">
        <v>53</v>
      </c>
      <c r="D92" s="15" t="s">
        <v>55</v>
      </c>
    </row>
    <row r="93" s="2" customFormat="1" customHeight="1" spans="1:4">
      <c r="A93" s="13">
        <v>90</v>
      </c>
      <c r="B93" s="13" t="s">
        <v>56</v>
      </c>
      <c r="C93" s="14" t="s">
        <v>57</v>
      </c>
      <c r="D93" s="15" t="s">
        <v>58</v>
      </c>
    </row>
    <row r="94" s="3" customFormat="1" customHeight="1" spans="1:4">
      <c r="A94" s="13">
        <v>91</v>
      </c>
      <c r="B94" s="14" t="s">
        <v>59</v>
      </c>
      <c r="C94" s="14" t="s">
        <v>60</v>
      </c>
      <c r="D94" s="16" t="s">
        <v>61</v>
      </c>
    </row>
    <row r="95" s="3" customFormat="1" customHeight="1" spans="1:4">
      <c r="A95" s="13">
        <v>92</v>
      </c>
      <c r="B95" s="14" t="s">
        <v>62</v>
      </c>
      <c r="C95" s="14" t="s">
        <v>60</v>
      </c>
      <c r="D95" s="16" t="s">
        <v>63</v>
      </c>
    </row>
    <row r="96" s="3" customFormat="1" customHeight="1" spans="1:4">
      <c r="A96" s="13">
        <v>93</v>
      </c>
      <c r="B96" s="14" t="s">
        <v>64</v>
      </c>
      <c r="C96" s="14" t="s">
        <v>60</v>
      </c>
      <c r="D96" s="16" t="s">
        <v>65</v>
      </c>
    </row>
    <row r="97" s="3" customFormat="1" customHeight="1" spans="1:4">
      <c r="A97" s="13">
        <v>94</v>
      </c>
      <c r="B97" s="14" t="s">
        <v>66</v>
      </c>
      <c r="C97" s="14" t="s">
        <v>60</v>
      </c>
      <c r="D97" s="16" t="s">
        <v>67</v>
      </c>
    </row>
    <row r="98" s="3" customFormat="1" customHeight="1" spans="1:4">
      <c r="A98" s="13">
        <v>95</v>
      </c>
      <c r="B98" s="14" t="s">
        <v>68</v>
      </c>
      <c r="C98" s="14" t="s">
        <v>60</v>
      </c>
      <c r="D98" s="16" t="s">
        <v>69</v>
      </c>
    </row>
    <row r="99" s="3" customFormat="1" customHeight="1" spans="1:4">
      <c r="A99" s="13">
        <v>96</v>
      </c>
      <c r="B99" s="14" t="s">
        <v>68</v>
      </c>
      <c r="C99" s="14" t="s">
        <v>60</v>
      </c>
      <c r="D99" s="16" t="s">
        <v>70</v>
      </c>
    </row>
    <row r="100" s="3" customFormat="1" customHeight="1" spans="1:4">
      <c r="A100" s="13">
        <v>97</v>
      </c>
      <c r="B100" s="14" t="s">
        <v>71</v>
      </c>
      <c r="C100" s="14" t="s">
        <v>72</v>
      </c>
      <c r="D100" s="16" t="s">
        <v>73</v>
      </c>
    </row>
    <row r="101" s="3" customFormat="1" customHeight="1" spans="1:4">
      <c r="A101" s="13">
        <v>98</v>
      </c>
      <c r="B101" s="14" t="s">
        <v>74</v>
      </c>
      <c r="C101" s="14" t="s">
        <v>72</v>
      </c>
      <c r="D101" s="16" t="s">
        <v>75</v>
      </c>
    </row>
    <row r="102" s="3" customFormat="1" customHeight="1" spans="1:4">
      <c r="A102" s="13">
        <v>99</v>
      </c>
      <c r="B102" s="14" t="s">
        <v>76</v>
      </c>
      <c r="C102" s="14" t="s">
        <v>77</v>
      </c>
      <c r="D102" s="16" t="s">
        <v>78</v>
      </c>
    </row>
    <row r="103" s="3" customFormat="1" customHeight="1" spans="1:4">
      <c r="A103" s="13">
        <v>100</v>
      </c>
      <c r="B103" s="14" t="s">
        <v>79</v>
      </c>
      <c r="C103" s="14" t="s">
        <v>80</v>
      </c>
      <c r="D103" s="16" t="s">
        <v>81</v>
      </c>
    </row>
    <row r="104" s="3" customFormat="1" customHeight="1" spans="1:4">
      <c r="A104" s="13">
        <v>101</v>
      </c>
      <c r="B104" s="14" t="s">
        <v>79</v>
      </c>
      <c r="C104" s="14" t="s">
        <v>80</v>
      </c>
      <c r="D104" s="16" t="s">
        <v>82</v>
      </c>
    </row>
    <row r="105" s="3" customFormat="1" customHeight="1" spans="1:4">
      <c r="A105" s="13">
        <v>102</v>
      </c>
      <c r="B105" s="14" t="s">
        <v>83</v>
      </c>
      <c r="C105" s="14" t="s">
        <v>80</v>
      </c>
      <c r="D105" s="16" t="s">
        <v>84</v>
      </c>
    </row>
    <row r="106" s="3" customFormat="1" customHeight="1" spans="1:4">
      <c r="A106" s="13">
        <v>103</v>
      </c>
      <c r="B106" s="14" t="s">
        <v>85</v>
      </c>
      <c r="C106" s="14" t="s">
        <v>80</v>
      </c>
      <c r="D106" s="16" t="s">
        <v>86</v>
      </c>
    </row>
    <row r="107" s="3" customFormat="1" customHeight="1" spans="1:4">
      <c r="A107" s="13">
        <v>104</v>
      </c>
      <c r="B107" s="14" t="s">
        <v>85</v>
      </c>
      <c r="C107" s="14" t="s">
        <v>80</v>
      </c>
      <c r="D107" s="16" t="s">
        <v>87</v>
      </c>
    </row>
    <row r="108" s="3" customFormat="1" customHeight="1" spans="1:4">
      <c r="A108" s="13">
        <v>105</v>
      </c>
      <c r="B108" s="14" t="s">
        <v>88</v>
      </c>
      <c r="C108" s="14" t="s">
        <v>89</v>
      </c>
      <c r="D108" s="16" t="s">
        <v>90</v>
      </c>
    </row>
    <row r="109" s="3" customFormat="1" customHeight="1" spans="1:4">
      <c r="A109" s="13">
        <v>106</v>
      </c>
      <c r="B109" s="14" t="s">
        <v>91</v>
      </c>
      <c r="C109" s="14" t="s">
        <v>89</v>
      </c>
      <c r="D109" s="16" t="s">
        <v>92</v>
      </c>
    </row>
    <row r="110" s="3" customFormat="1" customHeight="1" spans="1:4">
      <c r="A110" s="13">
        <v>107</v>
      </c>
      <c r="B110" s="14" t="s">
        <v>93</v>
      </c>
      <c r="C110" s="14" t="s">
        <v>94</v>
      </c>
      <c r="D110" s="16" t="s">
        <v>95</v>
      </c>
    </row>
    <row r="111" s="3" customFormat="1" customHeight="1" spans="1:4">
      <c r="A111" s="13">
        <v>108</v>
      </c>
      <c r="B111" s="14" t="str">
        <f>"1084"</f>
        <v>1084</v>
      </c>
      <c r="C111" s="14" t="s">
        <v>94</v>
      </c>
      <c r="D111" s="16" t="str">
        <f>"张晨青"</f>
        <v>张晨青</v>
      </c>
    </row>
    <row r="112" s="3" customFormat="1" customHeight="1" spans="1:4">
      <c r="A112" s="13">
        <v>109</v>
      </c>
      <c r="B112" s="14" t="str">
        <f>"1085"</f>
        <v>1085</v>
      </c>
      <c r="C112" s="14" t="s">
        <v>94</v>
      </c>
      <c r="D112" s="16" t="str">
        <f>"王梓椋"</f>
        <v>王梓椋</v>
      </c>
    </row>
    <row r="113" s="3" customFormat="1" customHeight="1" spans="1:4">
      <c r="A113" s="13">
        <v>110</v>
      </c>
      <c r="B113" s="14" t="str">
        <f>"1086"</f>
        <v>1086</v>
      </c>
      <c r="C113" s="14" t="s">
        <v>96</v>
      </c>
      <c r="D113" s="16" t="str">
        <f>"许倩"</f>
        <v>许倩</v>
      </c>
    </row>
    <row r="114" s="3" customFormat="1" customHeight="1" spans="1:4">
      <c r="A114" s="13">
        <v>111</v>
      </c>
      <c r="B114" s="14" t="str">
        <f>"1087"</f>
        <v>1087</v>
      </c>
      <c r="C114" s="14" t="s">
        <v>97</v>
      </c>
      <c r="D114" s="16" t="str">
        <f>"雷浩"</f>
        <v>雷浩</v>
      </c>
    </row>
    <row r="115" s="3" customFormat="1" customHeight="1" spans="1:4">
      <c r="A115" s="13">
        <v>112</v>
      </c>
      <c r="B115" s="14" t="str">
        <f>"1088"</f>
        <v>1088</v>
      </c>
      <c r="C115" s="14" t="s">
        <v>97</v>
      </c>
      <c r="D115" s="16" t="str">
        <f>"丁倩"</f>
        <v>丁倩</v>
      </c>
    </row>
    <row r="116" s="3" customFormat="1" customHeight="1" spans="1:4">
      <c r="A116" s="13">
        <v>113</v>
      </c>
      <c r="B116" s="14" t="str">
        <f>"1089"</f>
        <v>1089</v>
      </c>
      <c r="C116" s="14" t="s">
        <v>98</v>
      </c>
      <c r="D116" s="16" t="str">
        <f>"沈亚博"</f>
        <v>沈亚博</v>
      </c>
    </row>
    <row r="117" s="3" customFormat="1" customHeight="1" spans="1:4">
      <c r="A117" s="13">
        <v>114</v>
      </c>
      <c r="B117" s="14" t="str">
        <f>"1090"</f>
        <v>1090</v>
      </c>
      <c r="C117" s="14" t="s">
        <v>99</v>
      </c>
      <c r="D117" s="16" t="str">
        <f>"邓涵予"</f>
        <v>邓涵予</v>
      </c>
    </row>
    <row r="118" s="3" customFormat="1" customHeight="1" spans="1:4">
      <c r="A118" s="13">
        <v>115</v>
      </c>
      <c r="B118" s="14" t="str">
        <f>"1091"</f>
        <v>1091</v>
      </c>
      <c r="C118" s="14" t="s">
        <v>100</v>
      </c>
      <c r="D118" s="16" t="str">
        <f>"赵琳"</f>
        <v>赵琳</v>
      </c>
    </row>
    <row r="119" s="3" customFormat="1" customHeight="1" spans="1:4">
      <c r="A119" s="13">
        <v>116</v>
      </c>
      <c r="B119" s="14" t="str">
        <f>"1092"</f>
        <v>1092</v>
      </c>
      <c r="C119" s="14" t="s">
        <v>101</v>
      </c>
      <c r="D119" s="16" t="str">
        <f>"李杰"</f>
        <v>李杰</v>
      </c>
    </row>
    <row r="120" s="3" customFormat="1" customHeight="1" spans="1:4">
      <c r="A120" s="13">
        <v>117</v>
      </c>
      <c r="B120" s="14" t="str">
        <f>"1093"</f>
        <v>1093</v>
      </c>
      <c r="C120" s="14" t="s">
        <v>102</v>
      </c>
      <c r="D120" s="16" t="str">
        <f>"田华童"</f>
        <v>田华童</v>
      </c>
    </row>
    <row r="121" s="3" customFormat="1" customHeight="1" spans="1:4">
      <c r="A121" s="13">
        <v>118</v>
      </c>
      <c r="B121" s="14" t="str">
        <f>"1094"</f>
        <v>1094</v>
      </c>
      <c r="C121" s="14" t="s">
        <v>103</v>
      </c>
      <c r="D121" s="16" t="str">
        <f>"郭晨歌"</f>
        <v>郭晨歌</v>
      </c>
    </row>
    <row r="122" s="3" customFormat="1" customHeight="1" spans="1:4">
      <c r="A122" s="13">
        <v>119</v>
      </c>
      <c r="B122" s="14" t="str">
        <f>"1095"</f>
        <v>1095</v>
      </c>
      <c r="C122" s="14" t="s">
        <v>104</v>
      </c>
      <c r="D122" s="16" t="str">
        <f>"李昭彤"</f>
        <v>李昭彤</v>
      </c>
    </row>
    <row r="123" s="3" customFormat="1" customHeight="1" spans="1:4">
      <c r="A123" s="13">
        <v>120</v>
      </c>
      <c r="B123" s="14" t="str">
        <f>"1095"</f>
        <v>1095</v>
      </c>
      <c r="C123" s="14" t="s">
        <v>104</v>
      </c>
      <c r="D123" s="16" t="str">
        <f>"吴蕙媛"</f>
        <v>吴蕙媛</v>
      </c>
    </row>
    <row r="124" s="2" customFormat="1" customHeight="1" spans="1:4">
      <c r="A124" s="13">
        <v>121</v>
      </c>
      <c r="B124" s="13" t="str">
        <f>"1096"</f>
        <v>1096</v>
      </c>
      <c r="C124" s="14" t="s">
        <v>105</v>
      </c>
      <c r="D124" s="15" t="str">
        <f>"郑仲阳"</f>
        <v>郑仲阳</v>
      </c>
    </row>
    <row r="125" s="3" customFormat="1" customHeight="1" spans="1:4">
      <c r="A125" s="13">
        <v>122</v>
      </c>
      <c r="B125" s="14" t="str">
        <f>"1097"</f>
        <v>1097</v>
      </c>
      <c r="C125" s="14" t="s">
        <v>106</v>
      </c>
      <c r="D125" s="16" t="str">
        <f>"王娜"</f>
        <v>王娜</v>
      </c>
    </row>
    <row r="126" s="3" customFormat="1" customHeight="1" spans="1:4">
      <c r="A126" s="13">
        <v>123</v>
      </c>
      <c r="B126" s="14" t="str">
        <f>"1098"</f>
        <v>1098</v>
      </c>
      <c r="C126" s="14" t="s">
        <v>107</v>
      </c>
      <c r="D126" s="16" t="str">
        <f>"张谡"</f>
        <v>张谡</v>
      </c>
    </row>
    <row r="127" s="3" customFormat="1" customHeight="1" spans="1:4">
      <c r="A127" s="13">
        <v>124</v>
      </c>
      <c r="B127" s="14" t="str">
        <f>"1099"</f>
        <v>1099</v>
      </c>
      <c r="C127" s="14" t="s">
        <v>107</v>
      </c>
      <c r="D127" s="16" t="str">
        <f>"符珊"</f>
        <v>符珊</v>
      </c>
    </row>
    <row r="128" s="3" customFormat="1" customHeight="1" spans="1:4">
      <c r="A128" s="13">
        <v>125</v>
      </c>
      <c r="B128" s="14" t="str">
        <f>"1100"</f>
        <v>1100</v>
      </c>
      <c r="C128" s="14" t="s">
        <v>108</v>
      </c>
      <c r="D128" s="16" t="str">
        <f>"杜丹丹"</f>
        <v>杜丹丹</v>
      </c>
    </row>
    <row r="129" s="3" customFormat="1" customHeight="1" spans="1:4">
      <c r="A129" s="13">
        <v>126</v>
      </c>
      <c r="B129" s="14" t="str">
        <f>"1101"</f>
        <v>1101</v>
      </c>
      <c r="C129" s="14" t="s">
        <v>109</v>
      </c>
      <c r="D129" s="16" t="str">
        <f>"李云蔚"</f>
        <v>李云蔚</v>
      </c>
    </row>
    <row r="130" s="3" customFormat="1" customHeight="1" spans="1:4">
      <c r="A130" s="13">
        <v>127</v>
      </c>
      <c r="B130" s="14" t="str">
        <f>"1102"</f>
        <v>1102</v>
      </c>
      <c r="C130" s="14" t="s">
        <v>109</v>
      </c>
      <c r="D130" s="16" t="str">
        <f>"刘少洋"</f>
        <v>刘少洋</v>
      </c>
    </row>
    <row r="131" s="3" customFormat="1" customHeight="1" spans="1:4">
      <c r="A131" s="13">
        <v>128</v>
      </c>
      <c r="B131" s="14" t="str">
        <f>"1103"</f>
        <v>1103</v>
      </c>
      <c r="C131" s="14" t="s">
        <v>110</v>
      </c>
      <c r="D131" s="16" t="str">
        <f>"全月阳"</f>
        <v>全月阳</v>
      </c>
    </row>
    <row r="132" s="3" customFormat="1" customHeight="1" spans="1:4">
      <c r="A132" s="13">
        <v>129</v>
      </c>
      <c r="B132" s="14" t="str">
        <f>"1104"</f>
        <v>1104</v>
      </c>
      <c r="C132" s="14" t="s">
        <v>110</v>
      </c>
      <c r="D132" s="16" t="str">
        <f>"张静文"</f>
        <v>张静文</v>
      </c>
    </row>
    <row r="133" s="3" customFormat="1" customHeight="1" spans="1:4">
      <c r="A133" s="13">
        <v>130</v>
      </c>
      <c r="B133" s="14" t="str">
        <f>"1105"</f>
        <v>1105</v>
      </c>
      <c r="C133" s="14" t="s">
        <v>110</v>
      </c>
      <c r="D133" s="16" t="str">
        <f>"李灵基"</f>
        <v>李灵基</v>
      </c>
    </row>
    <row r="134" s="3" customFormat="1" customHeight="1" spans="1:4">
      <c r="A134" s="13">
        <v>131</v>
      </c>
      <c r="B134" s="14" t="str">
        <f>"1106"</f>
        <v>1106</v>
      </c>
      <c r="C134" s="14" t="s">
        <v>110</v>
      </c>
      <c r="D134" s="16" t="str">
        <f>"李冰"</f>
        <v>李冰</v>
      </c>
    </row>
    <row r="135" s="3" customFormat="1" customHeight="1" spans="1:4">
      <c r="A135" s="13">
        <v>132</v>
      </c>
      <c r="B135" s="14" t="str">
        <f>"1107"</f>
        <v>1107</v>
      </c>
      <c r="C135" s="14" t="s">
        <v>111</v>
      </c>
      <c r="D135" s="16" t="str">
        <f>"梁旭"</f>
        <v>梁旭</v>
      </c>
    </row>
    <row r="136" s="3" customFormat="1" customHeight="1" spans="1:4">
      <c r="A136" s="13">
        <v>133</v>
      </c>
      <c r="B136" s="14" t="str">
        <f>"1108"</f>
        <v>1108</v>
      </c>
      <c r="C136" s="14" t="s">
        <v>112</v>
      </c>
      <c r="D136" s="16" t="str">
        <f>"王旭"</f>
        <v>王旭</v>
      </c>
    </row>
    <row r="137" s="3" customFormat="1" customHeight="1" spans="1:4">
      <c r="A137" s="13">
        <v>134</v>
      </c>
      <c r="B137" s="14" t="str">
        <f>"1109"</f>
        <v>1109</v>
      </c>
      <c r="C137" s="14" t="s">
        <v>110</v>
      </c>
      <c r="D137" s="16" t="str">
        <f>"王宁"</f>
        <v>王宁</v>
      </c>
    </row>
    <row r="138" s="3" customFormat="1" customHeight="1" spans="1:4">
      <c r="A138" s="13">
        <v>135</v>
      </c>
      <c r="B138" s="14" t="str">
        <f>"1110"</f>
        <v>1110</v>
      </c>
      <c r="C138" s="14" t="s">
        <v>113</v>
      </c>
      <c r="D138" s="16" t="str">
        <f>"李淳"</f>
        <v>李淳</v>
      </c>
    </row>
    <row r="139" s="3" customFormat="1" customHeight="1" spans="1:4">
      <c r="A139" s="13">
        <v>136</v>
      </c>
      <c r="B139" s="14" t="str">
        <f>"1111"</f>
        <v>1111</v>
      </c>
      <c r="C139" s="14" t="s">
        <v>114</v>
      </c>
      <c r="D139" s="16" t="str">
        <f>"王阳"</f>
        <v>王阳</v>
      </c>
    </row>
    <row r="140" s="3" customFormat="1" customHeight="1" spans="1:4">
      <c r="A140" s="13">
        <v>137</v>
      </c>
      <c r="B140" s="14" t="str">
        <f>"1112"</f>
        <v>1112</v>
      </c>
      <c r="C140" s="14" t="s">
        <v>115</v>
      </c>
      <c r="D140" s="16" t="str">
        <f>"李梓萌"</f>
        <v>李梓萌</v>
      </c>
    </row>
    <row r="141" s="3" customFormat="1" customHeight="1" spans="1:4">
      <c r="A141" s="13">
        <v>138</v>
      </c>
      <c r="B141" s="14" t="str">
        <f>"1113"</f>
        <v>1113</v>
      </c>
      <c r="C141" s="14" t="s">
        <v>115</v>
      </c>
      <c r="D141" s="16" t="str">
        <f>"徐都"</f>
        <v>徐都</v>
      </c>
    </row>
    <row r="142" s="3" customFormat="1" customHeight="1" spans="1:4">
      <c r="A142" s="13">
        <v>139</v>
      </c>
      <c r="B142" s="14" t="str">
        <f>"1114"</f>
        <v>1114</v>
      </c>
      <c r="C142" s="14" t="s">
        <v>116</v>
      </c>
      <c r="D142" s="16" t="str">
        <f>"李文帅"</f>
        <v>李文帅</v>
      </c>
    </row>
    <row r="143" s="3" customFormat="1" customHeight="1" spans="1:4">
      <c r="A143" s="13">
        <v>140</v>
      </c>
      <c r="B143" s="14" t="str">
        <f>"1115"</f>
        <v>1115</v>
      </c>
      <c r="C143" s="14" t="s">
        <v>117</v>
      </c>
      <c r="D143" s="16" t="str">
        <f>"马晓梦"</f>
        <v>马晓梦</v>
      </c>
    </row>
    <row r="144" s="3" customFormat="1" customHeight="1" spans="1:4">
      <c r="A144" s="13">
        <v>141</v>
      </c>
      <c r="B144" s="14" t="str">
        <f>"1116"</f>
        <v>1116</v>
      </c>
      <c r="C144" s="14" t="s">
        <v>117</v>
      </c>
      <c r="D144" s="16" t="str">
        <f>"刘延"</f>
        <v>刘延</v>
      </c>
    </row>
    <row r="145" s="3" customFormat="1" customHeight="1" spans="1:4">
      <c r="A145" s="13">
        <v>142</v>
      </c>
      <c r="B145" s="14" t="str">
        <f>"1117"</f>
        <v>1117</v>
      </c>
      <c r="C145" s="14" t="s">
        <v>118</v>
      </c>
      <c r="D145" s="16" t="str">
        <f>"柴远"</f>
        <v>柴远</v>
      </c>
    </row>
    <row r="146" s="3" customFormat="1" customHeight="1" spans="1:4">
      <c r="A146" s="13">
        <v>143</v>
      </c>
      <c r="B146" s="14" t="str">
        <f>"1118"</f>
        <v>1118</v>
      </c>
      <c r="C146" s="14" t="s">
        <v>118</v>
      </c>
      <c r="D146" s="16" t="str">
        <f>"李姿言"</f>
        <v>李姿言</v>
      </c>
    </row>
    <row r="147" s="3" customFormat="1" customHeight="1" spans="1:4">
      <c r="A147" s="13">
        <v>144</v>
      </c>
      <c r="B147" s="14" t="str">
        <f>"1119"</f>
        <v>1119</v>
      </c>
      <c r="C147" s="14" t="s">
        <v>119</v>
      </c>
      <c r="D147" s="16" t="str">
        <f>"闪婕妤"</f>
        <v>闪婕妤</v>
      </c>
    </row>
    <row r="148" s="3" customFormat="1" customHeight="1" spans="1:4">
      <c r="A148" s="13">
        <v>145</v>
      </c>
      <c r="B148" s="14" t="str">
        <f>"1120"</f>
        <v>1120</v>
      </c>
      <c r="C148" s="14" t="s">
        <v>120</v>
      </c>
      <c r="D148" s="16" t="str">
        <f>"李仲英"</f>
        <v>李仲英</v>
      </c>
    </row>
    <row r="149" s="3" customFormat="1" customHeight="1" spans="1:4">
      <c r="A149" s="13">
        <v>146</v>
      </c>
      <c r="B149" s="14" t="str">
        <f>"1121"</f>
        <v>1121</v>
      </c>
      <c r="C149" s="14" t="s">
        <v>121</v>
      </c>
      <c r="D149" s="16" t="str">
        <f>"徐硕斌"</f>
        <v>徐硕斌</v>
      </c>
    </row>
    <row r="150" s="3" customFormat="1" customHeight="1" spans="1:4">
      <c r="A150" s="13">
        <v>147</v>
      </c>
      <c r="B150" s="14" t="str">
        <f>"1122"</f>
        <v>1122</v>
      </c>
      <c r="C150" s="14" t="s">
        <v>122</v>
      </c>
      <c r="D150" s="16" t="str">
        <f>"王东升"</f>
        <v>王东升</v>
      </c>
    </row>
    <row r="151" s="3" customFormat="1" customHeight="1" spans="1:4">
      <c r="A151" s="13">
        <v>148</v>
      </c>
      <c r="B151" s="14" t="str">
        <f>"1123"</f>
        <v>1123</v>
      </c>
      <c r="C151" s="14" t="s">
        <v>122</v>
      </c>
      <c r="D151" s="16" t="str">
        <f>"袁彦红"</f>
        <v>袁彦红</v>
      </c>
    </row>
    <row r="152" s="3" customFormat="1" customHeight="1" spans="1:4">
      <c r="A152" s="13">
        <v>149</v>
      </c>
      <c r="B152" s="14" t="str">
        <f>"1124"</f>
        <v>1124</v>
      </c>
      <c r="C152" s="14" t="s">
        <v>123</v>
      </c>
      <c r="D152" s="16" t="str">
        <f>"梁恒华"</f>
        <v>梁恒华</v>
      </c>
    </row>
    <row r="153" s="3" customFormat="1" customHeight="1" spans="1:4">
      <c r="A153" s="13">
        <v>150</v>
      </c>
      <c r="B153" s="14" t="str">
        <f>"1125"</f>
        <v>1125</v>
      </c>
      <c r="C153" s="14" t="s">
        <v>124</v>
      </c>
      <c r="D153" s="16" t="str">
        <f>"宋银迪"</f>
        <v>宋银迪</v>
      </c>
    </row>
    <row r="154" s="3" customFormat="1" customHeight="1" spans="1:4">
      <c r="A154" s="13">
        <v>151</v>
      </c>
      <c r="B154" s="14" t="str">
        <f>"1126"</f>
        <v>1126</v>
      </c>
      <c r="C154" s="14" t="s">
        <v>125</v>
      </c>
      <c r="D154" s="16" t="str">
        <f>"杨森"</f>
        <v>杨森</v>
      </c>
    </row>
    <row r="155" s="3" customFormat="1" customHeight="1" spans="1:4">
      <c r="A155" s="13">
        <v>152</v>
      </c>
      <c r="B155" s="14" t="str">
        <f>"1127"</f>
        <v>1127</v>
      </c>
      <c r="C155" s="14" t="s">
        <v>126</v>
      </c>
      <c r="D155" s="16" t="str">
        <f>"代润帅"</f>
        <v>代润帅</v>
      </c>
    </row>
    <row r="156" s="3" customFormat="1" customHeight="1" spans="1:4">
      <c r="A156" s="13">
        <v>153</v>
      </c>
      <c r="B156" s="14" t="str">
        <f>"1128"</f>
        <v>1128</v>
      </c>
      <c r="C156" s="14" t="s">
        <v>126</v>
      </c>
      <c r="D156" s="16" t="str">
        <f>"别振乾"</f>
        <v>别振乾</v>
      </c>
    </row>
    <row r="157" s="3" customFormat="1" customHeight="1" spans="1:4">
      <c r="A157" s="13">
        <v>154</v>
      </c>
      <c r="B157" s="14" t="str">
        <f>"1129"</f>
        <v>1129</v>
      </c>
      <c r="C157" s="14" t="s">
        <v>127</v>
      </c>
      <c r="D157" s="16" t="str">
        <f>"晋琳"</f>
        <v>晋琳</v>
      </c>
    </row>
    <row r="158" s="3" customFormat="1" customHeight="1" spans="1:4">
      <c r="A158" s="13">
        <v>155</v>
      </c>
      <c r="B158" s="14" t="str">
        <f>"1130"</f>
        <v>1130</v>
      </c>
      <c r="C158" s="14" t="s">
        <v>128</v>
      </c>
      <c r="D158" s="16" t="str">
        <f>"何嫚嫚"</f>
        <v>何嫚嫚</v>
      </c>
    </row>
    <row r="159" s="3" customFormat="1" customHeight="1" spans="1:4">
      <c r="A159" s="13">
        <v>156</v>
      </c>
      <c r="B159" s="14" t="str">
        <f>"1132"</f>
        <v>1132</v>
      </c>
      <c r="C159" s="14" t="s">
        <v>129</v>
      </c>
      <c r="D159" s="16" t="str">
        <f>"李冬欢"</f>
        <v>李冬欢</v>
      </c>
    </row>
    <row r="160" s="3" customFormat="1" customHeight="1" spans="1:4">
      <c r="A160" s="13">
        <v>157</v>
      </c>
      <c r="B160" s="14" t="str">
        <f>"1133"</f>
        <v>1133</v>
      </c>
      <c r="C160" s="14" t="s">
        <v>129</v>
      </c>
      <c r="D160" s="16" t="str">
        <f>"杨楷硕"</f>
        <v>杨楷硕</v>
      </c>
    </row>
    <row r="161" s="3" customFormat="1" customHeight="1" spans="1:4">
      <c r="A161" s="13">
        <v>158</v>
      </c>
      <c r="B161" s="14" t="str">
        <f>"1133"</f>
        <v>1133</v>
      </c>
      <c r="C161" s="14" t="s">
        <v>129</v>
      </c>
      <c r="D161" s="16" t="str">
        <f>"万丽雯"</f>
        <v>万丽雯</v>
      </c>
    </row>
    <row r="162" s="3" customFormat="1" customHeight="1" spans="1:4">
      <c r="A162" s="13">
        <v>159</v>
      </c>
      <c r="B162" s="14" t="str">
        <f t="shared" ref="B162:B164" si="2">"1135"</f>
        <v>1135</v>
      </c>
      <c r="C162" s="14" t="s">
        <v>129</v>
      </c>
      <c r="D162" s="16" t="str">
        <f>"时咪"</f>
        <v>时咪</v>
      </c>
    </row>
    <row r="163" s="3" customFormat="1" customHeight="1" spans="1:4">
      <c r="A163" s="13">
        <v>160</v>
      </c>
      <c r="B163" s="14" t="str">
        <f t="shared" si="2"/>
        <v>1135</v>
      </c>
      <c r="C163" s="14" t="s">
        <v>129</v>
      </c>
      <c r="D163" s="16" t="str">
        <f>"刘诗雨"</f>
        <v>刘诗雨</v>
      </c>
    </row>
    <row r="164" s="3" customFormat="1" customHeight="1" spans="1:4">
      <c r="A164" s="13">
        <v>161</v>
      </c>
      <c r="B164" s="14" t="str">
        <f t="shared" si="2"/>
        <v>1135</v>
      </c>
      <c r="C164" s="14" t="s">
        <v>129</v>
      </c>
      <c r="D164" s="16" t="str">
        <f>"全林婷"</f>
        <v>全林婷</v>
      </c>
    </row>
    <row r="165" s="2" customFormat="1" customHeight="1" spans="1:4">
      <c r="A165" s="13">
        <v>162</v>
      </c>
      <c r="B165" s="13" t="str">
        <f t="shared" ref="B165:B169" si="3">"1137"</f>
        <v>1137</v>
      </c>
      <c r="C165" s="14" t="s">
        <v>130</v>
      </c>
      <c r="D165" s="15" t="str">
        <f>"张闯"</f>
        <v>张闯</v>
      </c>
    </row>
    <row r="166" s="2" customFormat="1" customHeight="1" spans="1:4">
      <c r="A166" s="13">
        <v>163</v>
      </c>
      <c r="B166" s="13" t="str">
        <f t="shared" si="3"/>
        <v>1137</v>
      </c>
      <c r="C166" s="14" t="s">
        <v>130</v>
      </c>
      <c r="D166" s="15" t="str">
        <f>"李飒"</f>
        <v>李飒</v>
      </c>
    </row>
    <row r="167" s="2" customFormat="1" customHeight="1" spans="1:4">
      <c r="A167" s="13">
        <v>164</v>
      </c>
      <c r="B167" s="13" t="str">
        <f t="shared" si="3"/>
        <v>1137</v>
      </c>
      <c r="C167" s="14" t="s">
        <v>130</v>
      </c>
      <c r="D167" s="15" t="str">
        <f>"杨帅"</f>
        <v>杨帅</v>
      </c>
    </row>
    <row r="168" s="2" customFormat="1" customHeight="1" spans="1:4">
      <c r="A168" s="13">
        <v>165</v>
      </c>
      <c r="B168" s="13" t="str">
        <f t="shared" si="3"/>
        <v>1137</v>
      </c>
      <c r="C168" s="14" t="s">
        <v>130</v>
      </c>
      <c r="D168" s="15" t="str">
        <f>"孙永康"</f>
        <v>孙永康</v>
      </c>
    </row>
    <row r="169" s="2" customFormat="1" customHeight="1" spans="1:4">
      <c r="A169" s="13">
        <v>166</v>
      </c>
      <c r="B169" s="13" t="str">
        <f t="shared" si="3"/>
        <v>1137</v>
      </c>
      <c r="C169" s="14" t="s">
        <v>130</v>
      </c>
      <c r="D169" s="15" t="str">
        <f>"郭浩炜"</f>
        <v>郭浩炜</v>
      </c>
    </row>
    <row r="170" s="2" customFormat="1" customHeight="1" spans="1:4">
      <c r="A170" s="13">
        <v>167</v>
      </c>
      <c r="B170" s="13" t="str">
        <f>"1138"</f>
        <v>1138</v>
      </c>
      <c r="C170" s="14" t="s">
        <v>130</v>
      </c>
      <c r="D170" s="15" t="str">
        <f>"刘海文 "</f>
        <v>刘海文 </v>
      </c>
    </row>
    <row r="171" s="2" customFormat="1" customHeight="1" spans="1:4">
      <c r="A171" s="13">
        <v>168</v>
      </c>
      <c r="B171" s="13" t="str">
        <f t="shared" ref="B171:B174" si="4">"1139"</f>
        <v>1139</v>
      </c>
      <c r="C171" s="14" t="s">
        <v>131</v>
      </c>
      <c r="D171" s="15" t="str">
        <f>"何丽"</f>
        <v>何丽</v>
      </c>
    </row>
    <row r="172" s="2" customFormat="1" customHeight="1" spans="1:4">
      <c r="A172" s="13">
        <v>169</v>
      </c>
      <c r="B172" s="13" t="str">
        <f t="shared" si="4"/>
        <v>1139</v>
      </c>
      <c r="C172" s="14" t="s">
        <v>131</v>
      </c>
      <c r="D172" s="15" t="str">
        <f>"黄楹瑛"</f>
        <v>黄楹瑛</v>
      </c>
    </row>
    <row r="173" s="2" customFormat="1" customHeight="1" spans="1:4">
      <c r="A173" s="13">
        <v>170</v>
      </c>
      <c r="B173" s="13" t="str">
        <f t="shared" si="4"/>
        <v>1139</v>
      </c>
      <c r="C173" s="14" t="s">
        <v>131</v>
      </c>
      <c r="D173" s="15" t="str">
        <f>"李云鹏"</f>
        <v>李云鹏</v>
      </c>
    </row>
    <row r="174" s="2" customFormat="1" customHeight="1" spans="1:4">
      <c r="A174" s="13">
        <v>171</v>
      </c>
      <c r="B174" s="13" t="str">
        <f t="shared" si="4"/>
        <v>1139</v>
      </c>
      <c r="C174" s="14" t="s">
        <v>131</v>
      </c>
      <c r="D174" s="15" t="str">
        <f>"孙果果"</f>
        <v>孙果果</v>
      </c>
    </row>
    <row r="175" s="2" customFormat="1" customHeight="1" spans="1:4">
      <c r="A175" s="13">
        <v>172</v>
      </c>
      <c r="B175" s="13" t="str">
        <f>"1140"</f>
        <v>1140</v>
      </c>
      <c r="C175" s="14" t="s">
        <v>131</v>
      </c>
      <c r="D175" s="15" t="str">
        <f>"别洋洋"</f>
        <v>别洋洋</v>
      </c>
    </row>
    <row r="176" s="2" customFormat="1" customHeight="1" spans="1:4">
      <c r="A176" s="13">
        <v>173</v>
      </c>
      <c r="B176" s="13" t="str">
        <f>"1141"</f>
        <v>1141</v>
      </c>
      <c r="C176" s="14" t="s">
        <v>131</v>
      </c>
      <c r="D176" s="15" t="str">
        <f>"梁茜"</f>
        <v>梁茜</v>
      </c>
    </row>
    <row r="177" s="2" customFormat="1" customHeight="1" spans="1:4">
      <c r="A177" s="13">
        <v>174</v>
      </c>
      <c r="B177" s="13" t="str">
        <f>"1142"</f>
        <v>1142</v>
      </c>
      <c r="C177" s="14" t="s">
        <v>131</v>
      </c>
      <c r="D177" s="15" t="str">
        <f>"彭珊"</f>
        <v>彭珊</v>
      </c>
    </row>
    <row r="178" s="2" customFormat="1" customHeight="1" spans="1:4">
      <c r="A178" s="13">
        <v>175</v>
      </c>
      <c r="B178" s="13" t="str">
        <f>"1143"</f>
        <v>1143</v>
      </c>
      <c r="C178" s="14" t="s">
        <v>131</v>
      </c>
      <c r="D178" s="15" t="str">
        <f>"马倩萌"</f>
        <v>马倩萌</v>
      </c>
    </row>
    <row r="179" s="2" customFormat="1" customHeight="1" spans="1:4">
      <c r="A179" s="13">
        <v>176</v>
      </c>
      <c r="B179" s="13" t="str">
        <f>"1144"</f>
        <v>1144</v>
      </c>
      <c r="C179" s="14" t="s">
        <v>131</v>
      </c>
      <c r="D179" s="15" t="str">
        <f>"武子钰"</f>
        <v>武子钰</v>
      </c>
    </row>
    <row r="180" s="2" customFormat="1" customHeight="1" spans="1:4">
      <c r="A180" s="13">
        <v>177</v>
      </c>
      <c r="B180" s="13" t="str">
        <f>"1145"</f>
        <v>1145</v>
      </c>
      <c r="C180" s="14" t="s">
        <v>131</v>
      </c>
      <c r="D180" s="15" t="str">
        <f>"宋心怡"</f>
        <v>宋心怡</v>
      </c>
    </row>
    <row r="181" s="2" customFormat="1" customHeight="1" spans="1:4">
      <c r="A181" s="13">
        <v>178</v>
      </c>
      <c r="B181" s="13" t="str">
        <f>"1146"</f>
        <v>1146</v>
      </c>
      <c r="C181" s="14" t="s">
        <v>131</v>
      </c>
      <c r="D181" s="15" t="str">
        <f>"齐海涛"</f>
        <v>齐海涛</v>
      </c>
    </row>
    <row r="182" s="2" customFormat="1" customHeight="1" spans="1:4">
      <c r="A182" s="13">
        <v>179</v>
      </c>
      <c r="B182" s="13" t="str">
        <f>"1147"</f>
        <v>1147</v>
      </c>
      <c r="C182" s="14" t="s">
        <v>131</v>
      </c>
      <c r="D182" s="15" t="str">
        <f>"余冬"</f>
        <v>余冬</v>
      </c>
    </row>
    <row r="183" s="2" customFormat="1" customHeight="1" spans="1:4">
      <c r="A183" s="13">
        <v>180</v>
      </c>
      <c r="B183" s="13" t="str">
        <f>"1149"</f>
        <v>1149</v>
      </c>
      <c r="C183" s="14" t="s">
        <v>132</v>
      </c>
      <c r="D183" s="15" t="str">
        <f>"邓彩奕"</f>
        <v>邓彩奕</v>
      </c>
    </row>
    <row r="184" s="2" customFormat="1" customHeight="1" spans="1:4">
      <c r="A184" s="13">
        <v>181</v>
      </c>
      <c r="B184" s="13" t="str">
        <f>"1150"</f>
        <v>1150</v>
      </c>
      <c r="C184" s="14" t="s">
        <v>132</v>
      </c>
      <c r="D184" s="15" t="str">
        <f>"周伟松"</f>
        <v>周伟松</v>
      </c>
    </row>
    <row r="185" s="2" customFormat="1" customHeight="1" spans="1:4">
      <c r="A185" s="13">
        <v>182</v>
      </c>
      <c r="B185" s="13" t="str">
        <f>"1151"</f>
        <v>1151</v>
      </c>
      <c r="C185" s="14" t="s">
        <v>132</v>
      </c>
      <c r="D185" s="15" t="str">
        <f>"贾崇慧"</f>
        <v>贾崇慧</v>
      </c>
    </row>
    <row r="186" s="2" customFormat="1" customHeight="1" spans="1:4">
      <c r="A186" s="13">
        <v>183</v>
      </c>
      <c r="B186" s="13" t="str">
        <f>"1152"</f>
        <v>1152</v>
      </c>
      <c r="C186" s="14" t="s">
        <v>132</v>
      </c>
      <c r="D186" s="15" t="str">
        <f>"刘园瑞"</f>
        <v>刘园瑞</v>
      </c>
    </row>
    <row r="187" s="2" customFormat="1" customHeight="1" spans="1:4">
      <c r="A187" s="13">
        <v>184</v>
      </c>
      <c r="B187" s="13" t="str">
        <f>"1152"</f>
        <v>1152</v>
      </c>
      <c r="C187" s="14" t="s">
        <v>132</v>
      </c>
      <c r="D187" s="15" t="str">
        <f>"冯玮"</f>
        <v>冯玮</v>
      </c>
    </row>
    <row r="188" s="2" customFormat="1" customHeight="1" spans="1:4">
      <c r="A188" s="13">
        <v>185</v>
      </c>
      <c r="B188" s="13" t="str">
        <f>"1154"</f>
        <v>1154</v>
      </c>
      <c r="C188" s="14" t="s">
        <v>132</v>
      </c>
      <c r="D188" s="15" t="str">
        <f>"王婉涛"</f>
        <v>王婉涛</v>
      </c>
    </row>
    <row r="189" s="2" customFormat="1" customHeight="1" spans="1:4">
      <c r="A189" s="13">
        <v>186</v>
      </c>
      <c r="B189" s="13" t="str">
        <f>"1157"</f>
        <v>1157</v>
      </c>
      <c r="C189" s="14" t="s">
        <v>133</v>
      </c>
      <c r="D189" s="15" t="str">
        <f>"胡迪"</f>
        <v>胡迪</v>
      </c>
    </row>
    <row r="190" s="2" customFormat="1" customHeight="1" spans="1:4">
      <c r="A190" s="13">
        <v>187</v>
      </c>
      <c r="B190" s="13" t="str">
        <f>"1161"</f>
        <v>1161</v>
      </c>
      <c r="C190" s="14" t="s">
        <v>134</v>
      </c>
      <c r="D190" s="15" t="str">
        <f>"张曼"</f>
        <v>张曼</v>
      </c>
    </row>
    <row r="191" s="2" customFormat="1" customHeight="1" spans="1:4">
      <c r="A191" s="13">
        <v>188</v>
      </c>
      <c r="B191" s="13" t="str">
        <f>"1162"</f>
        <v>1162</v>
      </c>
      <c r="C191" s="14" t="s">
        <v>134</v>
      </c>
      <c r="D191" s="15" t="str">
        <f>"郑书彦"</f>
        <v>郑书彦</v>
      </c>
    </row>
    <row r="192" s="2" customFormat="1" customHeight="1" spans="1:4">
      <c r="A192" s="13">
        <v>189</v>
      </c>
      <c r="B192" s="13" t="str">
        <f>"1163"</f>
        <v>1163</v>
      </c>
      <c r="C192" s="14" t="s">
        <v>135</v>
      </c>
      <c r="D192" s="15" t="str">
        <f>"庞炳垚"</f>
        <v>庞炳垚</v>
      </c>
    </row>
    <row r="193" s="2" customFormat="1" customHeight="1" spans="1:4">
      <c r="A193" s="13">
        <v>190</v>
      </c>
      <c r="B193" s="13" t="str">
        <f>"1164"</f>
        <v>1164</v>
      </c>
      <c r="C193" s="14" t="s">
        <v>135</v>
      </c>
      <c r="D193" s="15" t="str">
        <f>"李卯荳"</f>
        <v>李卯荳</v>
      </c>
    </row>
    <row r="194" s="2" customFormat="1" customHeight="1" spans="1:4">
      <c r="A194" s="13">
        <v>191</v>
      </c>
      <c r="B194" s="13" t="str">
        <f>"1165"</f>
        <v>1165</v>
      </c>
      <c r="C194" s="14" t="s">
        <v>135</v>
      </c>
      <c r="D194" s="15" t="str">
        <f>"冯雪怡"</f>
        <v>冯雪怡</v>
      </c>
    </row>
    <row r="195" s="2" customFormat="1" customHeight="1" spans="1:4">
      <c r="A195" s="13">
        <v>192</v>
      </c>
      <c r="B195" s="13" t="str">
        <f>"1167"</f>
        <v>1167</v>
      </c>
      <c r="C195" s="14" t="s">
        <v>136</v>
      </c>
      <c r="D195" s="15" t="str">
        <f>"杨房"</f>
        <v>杨房</v>
      </c>
    </row>
    <row r="196" s="2" customFormat="1" customHeight="1" spans="1:4">
      <c r="A196" s="13">
        <v>193</v>
      </c>
      <c r="B196" s="13" t="str">
        <f>"1168"</f>
        <v>1168</v>
      </c>
      <c r="C196" s="14" t="s">
        <v>136</v>
      </c>
      <c r="D196" s="15" t="str">
        <f>"吴应欢"</f>
        <v>吴应欢</v>
      </c>
    </row>
    <row r="197" s="2" customFormat="1" customHeight="1" spans="1:4">
      <c r="A197" s="13">
        <v>194</v>
      </c>
      <c r="B197" s="13" t="str">
        <f>"1169"</f>
        <v>1169</v>
      </c>
      <c r="C197" s="14" t="s">
        <v>136</v>
      </c>
      <c r="D197" s="15" t="str">
        <f>"杨帅星"</f>
        <v>杨帅星</v>
      </c>
    </row>
    <row r="198" s="2" customFormat="1" customHeight="1" spans="1:4">
      <c r="A198" s="13">
        <v>195</v>
      </c>
      <c r="B198" s="13" t="str">
        <f>"1170"</f>
        <v>1170</v>
      </c>
      <c r="C198" s="14" t="s">
        <v>136</v>
      </c>
      <c r="D198" s="15" t="str">
        <f>"宋骁"</f>
        <v>宋骁</v>
      </c>
    </row>
    <row r="199" s="2" customFormat="1" customHeight="1" spans="1:4">
      <c r="A199" s="13">
        <v>196</v>
      </c>
      <c r="B199" s="13" t="str">
        <f>"1171"</f>
        <v>1171</v>
      </c>
      <c r="C199" s="14" t="s">
        <v>136</v>
      </c>
      <c r="D199" s="15" t="str">
        <f>"熊杜"</f>
        <v>熊杜</v>
      </c>
    </row>
    <row r="200" s="2" customFormat="1" customHeight="1" spans="1:4">
      <c r="A200" s="13">
        <v>197</v>
      </c>
      <c r="B200" s="13" t="str">
        <f>"1171"</f>
        <v>1171</v>
      </c>
      <c r="C200" s="14" t="s">
        <v>136</v>
      </c>
      <c r="D200" s="15" t="str">
        <f>"张爽"</f>
        <v>张爽</v>
      </c>
    </row>
    <row r="201" s="2" customFormat="1" customHeight="1" spans="1:4">
      <c r="A201" s="13">
        <v>198</v>
      </c>
      <c r="B201" s="13" t="str">
        <f>"1172"</f>
        <v>1172</v>
      </c>
      <c r="C201" s="14" t="s">
        <v>136</v>
      </c>
      <c r="D201" s="15" t="str">
        <f>"刘森"</f>
        <v>刘森</v>
      </c>
    </row>
    <row r="202" s="2" customFormat="1" customHeight="1" spans="1:4">
      <c r="A202" s="13">
        <v>199</v>
      </c>
      <c r="B202" s="13" t="str">
        <f>"1173"</f>
        <v>1173</v>
      </c>
      <c r="C202" s="14" t="s">
        <v>137</v>
      </c>
      <c r="D202" s="15" t="str">
        <f>"任佳辉"</f>
        <v>任佳辉</v>
      </c>
    </row>
    <row r="203" s="2" customFormat="1" customHeight="1" spans="1:4">
      <c r="A203" s="13">
        <v>200</v>
      </c>
      <c r="B203" s="13" t="str">
        <f>"1174"</f>
        <v>1174</v>
      </c>
      <c r="C203" s="14" t="s">
        <v>137</v>
      </c>
      <c r="D203" s="15" t="str">
        <f>"张柳"</f>
        <v>张柳</v>
      </c>
    </row>
    <row r="204" s="2" customFormat="1" customHeight="1" spans="1:4">
      <c r="A204" s="13">
        <v>201</v>
      </c>
      <c r="B204" s="13" t="str">
        <f>"1176"</f>
        <v>1176</v>
      </c>
      <c r="C204" s="14" t="s">
        <v>138</v>
      </c>
      <c r="D204" s="15" t="str">
        <f>"张洋"</f>
        <v>张洋</v>
      </c>
    </row>
    <row r="205" s="2" customFormat="1" customHeight="1" spans="1:4">
      <c r="A205" s="13">
        <v>202</v>
      </c>
      <c r="B205" s="13" t="str">
        <f>"1177"</f>
        <v>1177</v>
      </c>
      <c r="C205" s="14" t="s">
        <v>138</v>
      </c>
      <c r="D205" s="15" t="str">
        <f>"马春阳"</f>
        <v>马春阳</v>
      </c>
    </row>
    <row r="206" s="2" customFormat="1" customHeight="1" spans="1:4">
      <c r="A206" s="13">
        <v>203</v>
      </c>
      <c r="B206" s="13" t="str">
        <f>"1177"</f>
        <v>1177</v>
      </c>
      <c r="C206" s="14" t="s">
        <v>138</v>
      </c>
      <c r="D206" s="15" t="str">
        <f>"程昊婕"</f>
        <v>程昊婕</v>
      </c>
    </row>
    <row r="207" s="2" customFormat="1" customHeight="1" spans="1:4">
      <c r="A207" s="13">
        <v>204</v>
      </c>
      <c r="B207" s="13" t="str">
        <f>"1178"</f>
        <v>1178</v>
      </c>
      <c r="C207" s="14" t="s">
        <v>138</v>
      </c>
      <c r="D207" s="15" t="str">
        <f>"赵寅"</f>
        <v>赵寅</v>
      </c>
    </row>
    <row r="208" s="2" customFormat="1" customHeight="1" spans="1:4">
      <c r="A208" s="13">
        <v>205</v>
      </c>
      <c r="B208" s="13" t="str">
        <f>"1179"</f>
        <v>1179</v>
      </c>
      <c r="C208" s="14" t="s">
        <v>138</v>
      </c>
      <c r="D208" s="15" t="str">
        <f>"余朵"</f>
        <v>余朵</v>
      </c>
    </row>
    <row r="209" s="2" customFormat="1" customHeight="1" spans="1:4">
      <c r="A209" s="13">
        <v>206</v>
      </c>
      <c r="B209" s="13" t="str">
        <f>"1180"</f>
        <v>1180</v>
      </c>
      <c r="C209" s="14" t="s">
        <v>139</v>
      </c>
      <c r="D209" s="15" t="str">
        <f>"杨万雨"</f>
        <v>杨万雨</v>
      </c>
    </row>
    <row r="210" s="2" customFormat="1" customHeight="1" spans="1:4">
      <c r="A210" s="13">
        <v>207</v>
      </c>
      <c r="B210" s="13" t="str">
        <f>"1181"</f>
        <v>1181</v>
      </c>
      <c r="C210" s="14" t="s">
        <v>139</v>
      </c>
      <c r="D210" s="15" t="str">
        <f>"周怡帆"</f>
        <v>周怡帆</v>
      </c>
    </row>
    <row r="211" s="2" customFormat="1" customHeight="1" spans="1:4">
      <c r="A211" s="13">
        <v>208</v>
      </c>
      <c r="B211" s="13" t="str">
        <f>"1182"</f>
        <v>1182</v>
      </c>
      <c r="C211" s="14" t="s">
        <v>140</v>
      </c>
      <c r="D211" s="15" t="str">
        <f>"陈辉"</f>
        <v>陈辉</v>
      </c>
    </row>
    <row r="212" s="2" customFormat="1" customHeight="1" spans="1:4">
      <c r="A212" s="13">
        <v>209</v>
      </c>
      <c r="B212" s="13" t="str">
        <f>"1183"</f>
        <v>1183</v>
      </c>
      <c r="C212" s="14" t="s">
        <v>140</v>
      </c>
      <c r="D212" s="15" t="str">
        <f>"马晨栩"</f>
        <v>马晨栩</v>
      </c>
    </row>
    <row r="213" s="2" customFormat="1" customHeight="1" spans="1:4">
      <c r="A213" s="13">
        <v>210</v>
      </c>
      <c r="B213" s="13" t="str">
        <f>"1183"</f>
        <v>1183</v>
      </c>
      <c r="C213" s="14" t="s">
        <v>140</v>
      </c>
      <c r="D213" s="15" t="str">
        <f>"樊宇"</f>
        <v>樊宇</v>
      </c>
    </row>
    <row r="214" s="2" customFormat="1" customHeight="1" spans="1:4">
      <c r="A214" s="13">
        <v>211</v>
      </c>
      <c r="B214" s="13" t="str">
        <f>"1184"</f>
        <v>1184</v>
      </c>
      <c r="C214" s="14" t="s">
        <v>141</v>
      </c>
      <c r="D214" s="15" t="str">
        <f>"孙媛丽"</f>
        <v>孙媛丽</v>
      </c>
    </row>
    <row r="215" s="2" customFormat="1" customHeight="1" spans="1:4">
      <c r="A215" s="13">
        <v>212</v>
      </c>
      <c r="B215" s="13" t="str">
        <f>"1185"</f>
        <v>1185</v>
      </c>
      <c r="C215" s="14" t="s">
        <v>142</v>
      </c>
      <c r="D215" s="15" t="str">
        <f>"孙楠"</f>
        <v>孙楠</v>
      </c>
    </row>
    <row r="216" s="2" customFormat="1" customHeight="1" spans="1:4">
      <c r="A216" s="13">
        <v>213</v>
      </c>
      <c r="B216" s="13" t="str">
        <f>"1186"</f>
        <v>1186</v>
      </c>
      <c r="C216" s="14" t="s">
        <v>142</v>
      </c>
      <c r="D216" s="15" t="str">
        <f>"周静波"</f>
        <v>周静波</v>
      </c>
    </row>
    <row r="217" s="2" customFormat="1" customHeight="1" spans="1:4">
      <c r="A217" s="13">
        <v>214</v>
      </c>
      <c r="B217" s="13" t="str">
        <f>"1187"</f>
        <v>1187</v>
      </c>
      <c r="C217" s="14" t="s">
        <v>142</v>
      </c>
      <c r="D217" s="15" t="str">
        <f>"雷双梦"</f>
        <v>雷双梦</v>
      </c>
    </row>
    <row r="218" s="2" customFormat="1" customHeight="1" spans="1:4">
      <c r="A218" s="13">
        <v>215</v>
      </c>
      <c r="B218" s="13" t="str">
        <f>"1188"</f>
        <v>1188</v>
      </c>
      <c r="C218" s="14" t="s">
        <v>143</v>
      </c>
      <c r="D218" s="15" t="str">
        <f>"常荷"</f>
        <v>常荷</v>
      </c>
    </row>
    <row r="219" s="2" customFormat="1" customHeight="1" spans="1:4">
      <c r="A219" s="13">
        <v>216</v>
      </c>
      <c r="B219" s="13" t="str">
        <f>"1189"</f>
        <v>1189</v>
      </c>
      <c r="C219" s="14" t="s">
        <v>143</v>
      </c>
      <c r="D219" s="15" t="str">
        <f>"王聪聪"</f>
        <v>王聪聪</v>
      </c>
    </row>
    <row r="220" s="2" customFormat="1" customHeight="1" spans="1:4">
      <c r="A220" s="13">
        <v>217</v>
      </c>
      <c r="B220" s="13" t="str">
        <f>"1191"</f>
        <v>1191</v>
      </c>
      <c r="C220" s="14" t="s">
        <v>144</v>
      </c>
      <c r="D220" s="15" t="str">
        <f>"李慧娟"</f>
        <v>李慧娟</v>
      </c>
    </row>
  </sheetData>
  <mergeCells count="1">
    <mergeCell ref="A2:D2"/>
  </mergeCells>
  <printOptions horizontalCentered="1"/>
  <pageMargins left="0.314583333333333" right="0.0388888888888889" top="0.314583333333333" bottom="0.354166666666667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wmx</dc:creator>
  <cp:lastModifiedBy>wmx</cp:lastModifiedBy>
  <dcterms:created xsi:type="dcterms:W3CDTF">2024-07-22T02:51:00Z</dcterms:created>
  <dcterms:modified xsi:type="dcterms:W3CDTF">2024-08-09T08:20:45Z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4D653BE5DA5640F296C3131FE60B1196_13</vt:lpwstr>
  </property>
  <property fmtid="{D5CDD505-2E9C-101B-9397-08002B2CF9AE}" pid="3" name="KSOProductBuildVer">
    <vt:lpwstr>2052-12.1.0.16929</vt:lpwstr>
  </property>
</Properties>
</file>