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1325" tabRatio="842" firstSheet="9" activeTab="9"/>
  </bookViews>
  <sheets>
    <sheet name="1.2025年一般公共预算收支预算总表" sheetId="1" r:id="rId1"/>
    <sheet name="2.2025年一般公共预算收入预算表" sheetId="2" r:id="rId2"/>
    <sheet name="3.2025年一般公共预算支出预算表" sheetId="3" r:id="rId3"/>
    <sheet name="4.2025年一般公共预算支出预算明细表" sheetId="23" r:id="rId4"/>
    <sheet name="5.2025年基本支出经济分类" sheetId="5" r:id="rId5"/>
    <sheet name="6.2024年“三公”经费支出预算表（人大同步）" sheetId="6" r:id="rId6"/>
    <sheet name="7.2025年一般公共预算支出预算总表" sheetId="7" r:id="rId7"/>
    <sheet name="8.2024年一般公共预算转移支付分项目" sheetId="8" r:id="rId8"/>
    <sheet name="9.2024年政府一般债务限额和余额情况表" sheetId="9" r:id="rId9"/>
    <sheet name="10.2025年基金收支总表" sheetId="10" r:id="rId10"/>
    <sheet name="11.2025年基金收入" sheetId="11" r:id="rId11"/>
    <sheet name="12.2025年基金支出" sheetId="12" r:id="rId12"/>
    <sheet name="13.2025年基金支出明细 " sheetId="13" r:id="rId13"/>
    <sheet name="14.2025年政府性基金转移支付表" sheetId="14" r:id="rId14"/>
    <sheet name="15.2024年政府专项债务限额和余额情况表" sheetId="15" r:id="rId15"/>
    <sheet name="16.2025年国有资本经营收支预算" sheetId="16" r:id="rId16"/>
    <sheet name="17.2025年国有资本经营收入预算 " sheetId="17" r:id="rId17"/>
    <sheet name="18.2025年国有资本经营支出预算 " sheetId="18" r:id="rId18"/>
    <sheet name="19.2025年国有资本经营预算转移支付表" sheetId="19" r:id="rId19"/>
    <sheet name="20.2025年社保基金收入" sheetId="20" r:id="rId20"/>
    <sheet name="21.2025年社保基金支出" sheetId="21" r:id="rId21"/>
    <sheet name="22.2025年社会保险基金结余预算表" sheetId="22" r:id="rId22"/>
  </sheets>
  <definedNames>
    <definedName name="_xlnm.Print_Titles" localSheetId="7">'8.2024年一般公共预算转移支付分项目'!$4:$4</definedName>
    <definedName name="_xlnm.Print_Titles" localSheetId="12">'13.2025年基金支出明细 '!$4:$4</definedName>
    <definedName name="_xlnm.Print_Titles" localSheetId="3">'4.2025年一般公共预算支出预算明细表'!$4:$4</definedName>
  </definedName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环境保护税</t>
        </r>
      </text>
    </comment>
  </commentList>
</comments>
</file>

<file path=xl/sharedStrings.xml><?xml version="1.0" encoding="utf-8"?>
<sst xmlns="http://schemas.openxmlformats.org/spreadsheetml/2006/main" count="1239" uniqueCount="978">
  <si>
    <t>表一</t>
  </si>
  <si>
    <t>2025年一般公共预算收支预算总表</t>
  </si>
  <si>
    <t>单位：万元</t>
  </si>
  <si>
    <t>项  目</t>
  </si>
  <si>
    <t>收入预算数</t>
  </si>
  <si>
    <t>支出预算数</t>
  </si>
  <si>
    <t>收入合计</t>
  </si>
  <si>
    <t>支出合计</t>
  </si>
  <si>
    <t>上级补助收入</t>
  </si>
  <si>
    <t>上解上级支出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</si>
  <si>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</si>
  <si>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</si>
  <si>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</si>
  <si>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</si>
  <si>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</si>
  <si>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</si>
  <si>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</si>
  <si>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</si>
  <si>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调入资金</t>
  </si>
  <si>
    <t>动用预算稳定调节基金</t>
  </si>
  <si>
    <t>一般债券转贷收入</t>
  </si>
  <si>
    <t>一般债务还本支出</t>
  </si>
  <si>
    <t>上年结余收入</t>
  </si>
  <si>
    <t>表二</t>
  </si>
  <si>
    <t>2025年一般公共预算收入预算表</t>
  </si>
  <si>
    <t>2024年执行数</t>
  </si>
  <si>
    <t>2025年预算数</t>
  </si>
  <si>
    <t>预算数为上年
执行数%</t>
  </si>
  <si>
    <t>合计</t>
  </si>
  <si>
    <t>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</si>
  <si>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</si>
  <si>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</si>
  <si>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</si>
  <si>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</si>
  <si>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</si>
  <si>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</si>
  <si>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</si>
  <si>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</si>
  <si>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</si>
  <si>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</si>
  <si>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</si>
  <si>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</si>
  <si>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</si>
  <si>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>（二）非税收入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</si>
  <si>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</si>
  <si>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</si>
  <si>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</si>
  <si>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</si>
  <si>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</si>
  <si>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</si>
  <si>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>-</t>
  </si>
  <si>
    <t xml:space="preserve">    政府住房基金收入</t>
  </si>
  <si>
    <t xml:space="preserve">    其他收入</t>
  </si>
  <si>
    <t>表三</t>
  </si>
  <si>
    <t>2025年一般公共预算支出预算表</t>
  </si>
  <si>
    <t>2024年预算数</t>
  </si>
  <si>
    <t>为上年预算数%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</si>
  <si>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</si>
  <si>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</si>
  <si>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</si>
  <si>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</si>
  <si>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</si>
  <si>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</si>
  <si>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</si>
  <si>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</si>
  <si>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</si>
  <si>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</si>
  <si>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</si>
  <si>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</si>
  <si>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</si>
  <si>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</si>
  <si>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</si>
  <si>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</si>
  <si>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</si>
  <si>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</si>
  <si>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</si>
  <si>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</si>
  <si>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</si>
  <si>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债务还本支出</t>
  </si>
  <si>
    <t>债务发行费用支出</t>
  </si>
  <si>
    <t>其他支出</t>
  </si>
  <si>
    <t>表四</t>
  </si>
  <si>
    <t>2025年一般公共预算支出预算明细表</t>
  </si>
  <si>
    <t>单位:万元</t>
  </si>
  <si>
    <t>功能科目</t>
  </si>
  <si>
    <t>功能科名称</t>
  </si>
  <si>
    <t>合 计</t>
  </si>
  <si>
    <t>基本支出</t>
  </si>
  <si>
    <t>项目支出</t>
  </si>
  <si>
    <t>合  计</t>
  </si>
  <si>
    <t>201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</si>
  <si>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</si>
  <si>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</si>
  <si>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</si>
  <si>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</si>
  <si>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</si>
  <si>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</si>
  <si>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</si>
  <si>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</si>
  <si>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20103</t>
  </si>
  <si>
    <t>政府办公厅（室）及相关机构事务</t>
  </si>
  <si>
    <t>2010301</t>
  </si>
  <si>
    <t>2010302</t>
  </si>
  <si>
    <t>事业运行</t>
  </si>
  <si>
    <t>2010399</t>
  </si>
  <si>
    <t>其他政府办公厅（室）及相关机构事务支出</t>
  </si>
  <si>
    <t>20104</t>
  </si>
  <si>
    <t>发展与改革事务</t>
  </si>
  <si>
    <t>2010402</t>
  </si>
  <si>
    <t>2010404</t>
  </si>
  <si>
    <t>战略规划与实施</t>
  </si>
  <si>
    <t>其他发展与改革事务支出</t>
  </si>
  <si>
    <t>20105</t>
  </si>
  <si>
    <t>统计信息事务</t>
  </si>
  <si>
    <t>专项统计业务</t>
  </si>
  <si>
    <t>专项普查活动</t>
  </si>
  <si>
    <t>2010599</t>
  </si>
  <si>
    <t>其他统计信息事务支出</t>
  </si>
  <si>
    <t>20106</t>
  </si>
  <si>
    <t>财政事务</t>
  </si>
  <si>
    <t>2010601</t>
  </si>
  <si>
    <t>2010602</t>
  </si>
  <si>
    <t>2010607</t>
  </si>
  <si>
    <t>信息化建设</t>
  </si>
  <si>
    <t>2010608</t>
  </si>
  <si>
    <t>财政委托业务支出</t>
  </si>
  <si>
    <t>20107</t>
  </si>
  <si>
    <t>税收事务</t>
  </si>
  <si>
    <t>税收业务</t>
  </si>
  <si>
    <t>2010799</t>
  </si>
  <si>
    <t>其他税收事务支出</t>
  </si>
  <si>
    <t>20108</t>
  </si>
  <si>
    <t>审计事务</t>
  </si>
  <si>
    <t>审计业务</t>
  </si>
  <si>
    <t>20111</t>
  </si>
  <si>
    <t>纪检监察事务</t>
  </si>
  <si>
    <t>2011101</t>
  </si>
  <si>
    <t>2011102</t>
  </si>
  <si>
    <t>2011106</t>
  </si>
  <si>
    <t>巡视工作</t>
  </si>
  <si>
    <t>2011199</t>
  </si>
  <si>
    <t>其他纪检监察事务支出</t>
  </si>
  <si>
    <t>20113</t>
  </si>
  <si>
    <t>商贸事务</t>
  </si>
  <si>
    <t>2011301</t>
  </si>
  <si>
    <t>对外贸易管理</t>
  </si>
  <si>
    <t>2011308</t>
  </si>
  <si>
    <t>招商引资</t>
  </si>
  <si>
    <t>20128</t>
  </si>
  <si>
    <t>民主党派及工商联事务</t>
  </si>
  <si>
    <t>2012802</t>
  </si>
  <si>
    <t>20129</t>
  </si>
  <si>
    <t>群众团体事务</t>
  </si>
  <si>
    <t>2012902</t>
  </si>
  <si>
    <t>2012906</t>
  </si>
  <si>
    <t>工会事务</t>
  </si>
  <si>
    <t>20131</t>
  </si>
  <si>
    <t>党委办公厅（室）及相关机构事务</t>
  </si>
  <si>
    <t>2013101</t>
  </si>
  <si>
    <t>2013102</t>
  </si>
  <si>
    <t>专项业务</t>
  </si>
  <si>
    <t>组织事务</t>
  </si>
  <si>
    <t>其他组织事务支出</t>
  </si>
  <si>
    <t>20133</t>
  </si>
  <si>
    <t>宣传事务</t>
  </si>
  <si>
    <t>2013399</t>
  </si>
  <si>
    <t>其他宣传事务支出</t>
  </si>
  <si>
    <t>统战事务</t>
  </si>
  <si>
    <t>宗教事务</t>
  </si>
  <si>
    <t>对外联络事务</t>
  </si>
  <si>
    <t>网信事务</t>
  </si>
  <si>
    <t>其他网信事务支出</t>
  </si>
  <si>
    <t>20138</t>
  </si>
  <si>
    <t>市场监督管理事务</t>
  </si>
  <si>
    <t>2013801</t>
  </si>
  <si>
    <t>2013802</t>
  </si>
  <si>
    <t>2013804</t>
  </si>
  <si>
    <t>市场主体管理</t>
  </si>
  <si>
    <t>2013805</t>
  </si>
  <si>
    <t>市场秩序执法</t>
  </si>
  <si>
    <t>2013808</t>
  </si>
  <si>
    <t>质量基础</t>
  </si>
  <si>
    <t>2013812</t>
  </si>
  <si>
    <t>药品事务</t>
  </si>
  <si>
    <t>2013815</t>
  </si>
  <si>
    <t>质量安全监管</t>
  </si>
  <si>
    <t>2013816</t>
  </si>
  <si>
    <t>食品安全监管</t>
  </si>
  <si>
    <t>2013899</t>
  </si>
  <si>
    <t>其他市场监督管理事务</t>
  </si>
  <si>
    <t>信访事务</t>
  </si>
  <si>
    <t>其他信访事务支出</t>
  </si>
  <si>
    <t>20199</t>
  </si>
  <si>
    <t>其他一般公共服务支出</t>
  </si>
  <si>
    <t>2019999</t>
  </si>
  <si>
    <t>203</t>
  </si>
  <si>
    <t>国防动员</t>
  </si>
  <si>
    <t>民兵</t>
  </si>
  <si>
    <t>20399</t>
  </si>
  <si>
    <t>其他国防支出</t>
  </si>
  <si>
    <t>2039999</t>
  </si>
  <si>
    <t>204</t>
  </si>
  <si>
    <t>20402</t>
  </si>
  <si>
    <t>公安</t>
  </si>
  <si>
    <t>2040202</t>
  </si>
  <si>
    <t>其他公安支出</t>
  </si>
  <si>
    <t>国家安全</t>
  </si>
  <si>
    <t>检查</t>
  </si>
  <si>
    <t>法院</t>
  </si>
  <si>
    <t>20406</t>
  </si>
  <si>
    <t>司法</t>
  </si>
  <si>
    <t>2040602</t>
  </si>
  <si>
    <t>2040604</t>
  </si>
  <si>
    <t>基层司法业务</t>
  </si>
  <si>
    <t>20499</t>
  </si>
  <si>
    <t>其他公共安全支出</t>
  </si>
  <si>
    <t>2049999</t>
  </si>
  <si>
    <t>205</t>
  </si>
  <si>
    <t>20501</t>
  </si>
  <si>
    <t>教育管理事务</t>
  </si>
  <si>
    <t>2050101</t>
  </si>
  <si>
    <t>2050102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</si>
  <si>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</si>
  <si>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</si>
  <si>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</si>
  <si>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</si>
  <si>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</si>
  <si>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</si>
  <si>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</si>
  <si>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</si>
  <si>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</si>
  <si>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</si>
  <si>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</si>
  <si>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</si>
  <si>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高等教育</t>
  </si>
  <si>
    <t>2050299</t>
  </si>
  <si>
    <t>其他普通教育支出</t>
  </si>
  <si>
    <t>20503</t>
  </si>
  <si>
    <t>职业教育</t>
  </si>
  <si>
    <t>2050302</t>
  </si>
  <si>
    <t>中等职业教育</t>
  </si>
  <si>
    <t>其他职业教育支出</t>
  </si>
  <si>
    <t>20504</t>
  </si>
  <si>
    <t>成人教育</t>
  </si>
  <si>
    <t>2050499</t>
  </si>
  <si>
    <t>其他成人教育支出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</si>
  <si>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</si>
  <si>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</si>
  <si>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</si>
  <si>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</si>
  <si>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</si>
  <si>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</si>
  <si>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</si>
  <si>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</si>
  <si>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</si>
  <si>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</si>
  <si>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</si>
  <si>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</si>
  <si>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</si>
  <si>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</si>
  <si>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</si>
  <si>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206</t>
  </si>
  <si>
    <t>20601</t>
  </si>
  <si>
    <t>科学技术管理事务</t>
  </si>
  <si>
    <t>2060101</t>
  </si>
  <si>
    <t>2060199</t>
  </si>
  <si>
    <t>其他科学技术管理事务支出</t>
  </si>
  <si>
    <t>基础研究</t>
  </si>
  <si>
    <t>科技人才队伍建设</t>
  </si>
  <si>
    <t>其他基础研究支出</t>
  </si>
  <si>
    <t>20603</t>
  </si>
  <si>
    <t>应用研究</t>
  </si>
  <si>
    <t>机构运行</t>
  </si>
  <si>
    <t>社会公益研究</t>
  </si>
  <si>
    <t>2060399</t>
  </si>
  <si>
    <t>其他应用研究支出</t>
  </si>
  <si>
    <t>20604</t>
  </si>
  <si>
    <t>技术研究与开发</t>
  </si>
  <si>
    <t>2060499</t>
  </si>
  <si>
    <t>其他技术研究与开发支出</t>
  </si>
  <si>
    <t>科技条件与服务</t>
  </si>
  <si>
    <t>其他科技条件与服务支出</t>
  </si>
  <si>
    <t>20699</t>
  </si>
  <si>
    <t>其他科学技术支出</t>
  </si>
  <si>
    <t>2069999</t>
  </si>
  <si>
    <t>207</t>
  </si>
  <si>
    <t>20701</t>
  </si>
  <si>
    <t>文化和旅游</t>
  </si>
  <si>
    <t>群众文化</t>
  </si>
  <si>
    <t>2070199</t>
  </si>
  <si>
    <t>其他文化和旅游支出</t>
  </si>
  <si>
    <t>20702</t>
  </si>
  <si>
    <t>文物</t>
  </si>
  <si>
    <t>2070204</t>
  </si>
  <si>
    <t>文物保护</t>
  </si>
  <si>
    <t>2070299</t>
  </si>
  <si>
    <t>其他文物支出</t>
  </si>
  <si>
    <t>20703</t>
  </si>
  <si>
    <t>体育</t>
  </si>
  <si>
    <t>2070308</t>
  </si>
  <si>
    <t>群众体育</t>
  </si>
  <si>
    <t>2070399</t>
  </si>
  <si>
    <t>其他体育支出</t>
  </si>
  <si>
    <t>20799</t>
  </si>
  <si>
    <t>其他文化旅游体育与传媒支出</t>
  </si>
  <si>
    <t>文化产业发展专项支出</t>
  </si>
  <si>
    <t>208</t>
  </si>
  <si>
    <t>20801</t>
  </si>
  <si>
    <t>人力资源和社会保障管理事务</t>
  </si>
  <si>
    <t>2080101</t>
  </si>
  <si>
    <t>2080102</t>
  </si>
  <si>
    <t>2080105</t>
  </si>
  <si>
    <t>劳动保障监察</t>
  </si>
  <si>
    <t>2080199</t>
  </si>
  <si>
    <t>其他人力资源和社会保障管理事务支出</t>
  </si>
  <si>
    <t>20802</t>
  </si>
  <si>
    <t>民政管理事务</t>
  </si>
  <si>
    <t>2080202</t>
  </si>
  <si>
    <t>2080207</t>
  </si>
  <si>
    <t>行政区划和地名管理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</si>
  <si>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</si>
  <si>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</si>
  <si>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</si>
  <si>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</si>
  <si>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</si>
  <si>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</si>
  <si>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</si>
  <si>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</si>
  <si>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</si>
  <si>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</si>
  <si>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</si>
  <si>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</si>
  <si>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</si>
  <si>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</si>
  <si>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</si>
  <si>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</si>
  <si>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</si>
  <si>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</si>
  <si>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</si>
  <si>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</si>
  <si>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</si>
  <si>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</si>
  <si>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</si>
  <si>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</si>
  <si>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</si>
  <si>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</si>
  <si>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</si>
  <si>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</si>
  <si>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</si>
  <si>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</si>
  <si>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</si>
  <si>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</si>
  <si>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2080905</t>
  </si>
  <si>
    <t>军队转业干部安置</t>
  </si>
  <si>
    <t>2080999</t>
  </si>
  <si>
    <t>其他退役安置支出</t>
  </si>
  <si>
    <t>20810</t>
  </si>
  <si>
    <t>社会福利</t>
  </si>
  <si>
    <t>2081001</t>
  </si>
  <si>
    <t>儿童福利</t>
  </si>
  <si>
    <t>2081002</t>
  </si>
  <si>
    <t>老年福利</t>
  </si>
  <si>
    <t>殡葬</t>
  </si>
  <si>
    <t>养老服务</t>
  </si>
  <si>
    <t>其他社会福利支出</t>
  </si>
  <si>
    <t>20811</t>
  </si>
  <si>
    <t>残疾人事业</t>
  </si>
  <si>
    <t>2081104</t>
  </si>
  <si>
    <t>残疾人康复</t>
  </si>
  <si>
    <t>2081107</t>
  </si>
  <si>
    <t>残疾人生活和护理补贴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</si>
  <si>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</si>
  <si>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</si>
  <si>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</si>
  <si>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</si>
  <si>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</si>
  <si>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</si>
  <si>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</si>
  <si>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</si>
  <si>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</si>
  <si>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</si>
  <si>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</si>
  <si>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</si>
  <si>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</si>
  <si>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</si>
  <si>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</si>
  <si>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</si>
  <si>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</si>
  <si>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</si>
  <si>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</si>
  <si>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</si>
  <si>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</si>
  <si>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</si>
  <si>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</si>
  <si>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</si>
  <si>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</si>
  <si>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</si>
  <si>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</si>
  <si>
    <t>财政对基本养老保险基金的补助</t>
  </si>
  <si>
    <t>2082602</t>
  </si>
  <si>
    <t>财政对城乡居民基本养老保险基金的补助</t>
  </si>
  <si>
    <t>20828</t>
  </si>
  <si>
    <t>退役军人管理事务</t>
  </si>
  <si>
    <t>拥军优抚</t>
  </si>
  <si>
    <t>2082899</t>
  </si>
  <si>
    <t>其他退役军人事务管理支出</t>
  </si>
  <si>
    <t>财政代缴社会保险费支出</t>
  </si>
  <si>
    <t>财政代缴城乡居民基本养老保险费支出</t>
  </si>
  <si>
    <t>财政代缴其他社会保险费支出</t>
  </si>
  <si>
    <t>20899</t>
  </si>
  <si>
    <t>其他社会保障和就业支出</t>
  </si>
  <si>
    <t>2089999</t>
  </si>
  <si>
    <t>210</t>
  </si>
  <si>
    <t>21001</t>
  </si>
  <si>
    <t>卫生健康管理事务</t>
  </si>
  <si>
    <t>2100199</t>
  </si>
  <si>
    <t>其他卫生健康管理事务支出</t>
  </si>
  <si>
    <t>21002</t>
  </si>
  <si>
    <t>公立医院</t>
  </si>
  <si>
    <t>综合医院</t>
  </si>
  <si>
    <t>其他公立医院支出</t>
  </si>
  <si>
    <t>21003</t>
  </si>
  <si>
    <t>基层医疗卫生机构</t>
  </si>
  <si>
    <t>2100301</t>
  </si>
  <si>
    <t>城市社区卫生机构</t>
  </si>
  <si>
    <t>其他基层医疗机构支出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</si>
  <si>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</si>
  <si>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</si>
  <si>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</si>
  <si>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</si>
  <si>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</si>
  <si>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</si>
  <si>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</si>
  <si>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</si>
  <si>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</si>
  <si>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</si>
  <si>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</si>
  <si>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</si>
  <si>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</si>
  <si>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</si>
  <si>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</si>
  <si>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</si>
  <si>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21006</t>
  </si>
  <si>
    <t>中医药</t>
  </si>
  <si>
    <t>2100699</t>
  </si>
  <si>
    <t>其他中医药支出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</si>
  <si>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</si>
  <si>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</si>
  <si>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</si>
  <si>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</si>
  <si>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</si>
  <si>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</si>
  <si>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</si>
  <si>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</si>
  <si>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</si>
  <si>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</si>
  <si>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</si>
  <si>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</si>
  <si>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</si>
  <si>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</si>
  <si>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</si>
  <si>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21013</t>
  </si>
  <si>
    <t>医疗救助</t>
  </si>
  <si>
    <t>2101301</t>
  </si>
  <si>
    <t>城乡医疗救助</t>
  </si>
  <si>
    <t>21014</t>
  </si>
  <si>
    <t>优抚对象医疗</t>
  </si>
  <si>
    <t>2101401</t>
  </si>
  <si>
    <t>优抚对象医疗补助</t>
  </si>
  <si>
    <t>2101499</t>
  </si>
  <si>
    <t>其他优抚对象医疗支出</t>
  </si>
  <si>
    <t>医疗保障管理事务</t>
  </si>
  <si>
    <t>其他医疗保障管理事务支出</t>
  </si>
  <si>
    <t>21099</t>
  </si>
  <si>
    <t>其他卫生健康支出</t>
  </si>
  <si>
    <t>2109999</t>
  </si>
  <si>
    <t>211</t>
  </si>
  <si>
    <t>21101</t>
  </si>
  <si>
    <t>环境保护管理事务</t>
  </si>
  <si>
    <t>2110104</t>
  </si>
  <si>
    <t>生态环境保护宣传</t>
  </si>
  <si>
    <t>2110199</t>
  </si>
  <si>
    <t>其他环境保护管理事务支出</t>
  </si>
  <si>
    <t>21102</t>
  </si>
  <si>
    <t>环境监测与监察</t>
  </si>
  <si>
    <t>建设项目环评审查与监督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</si>
  <si>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</si>
  <si>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</si>
  <si>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</si>
  <si>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</si>
  <si>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</si>
  <si>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</si>
  <si>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</si>
  <si>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</si>
  <si>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土壤</t>
  </si>
  <si>
    <t>其他污染防治支出</t>
  </si>
  <si>
    <t>21104</t>
  </si>
  <si>
    <t>自然生态保护</t>
  </si>
  <si>
    <t>2110401</t>
  </si>
  <si>
    <t>生态保护</t>
  </si>
  <si>
    <t>21110</t>
  </si>
  <si>
    <t>能源节约利用</t>
  </si>
  <si>
    <t>2111001</t>
  </si>
  <si>
    <t>其他污染减排支出</t>
  </si>
  <si>
    <t>212</t>
  </si>
  <si>
    <t>21201</t>
  </si>
  <si>
    <t>城乡社区管理事务</t>
  </si>
  <si>
    <t>2120101</t>
  </si>
  <si>
    <t>2120102</t>
  </si>
  <si>
    <t>城管执法</t>
  </si>
  <si>
    <t>2120106</t>
  </si>
  <si>
    <t>工程建设管理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</si>
  <si>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</si>
  <si>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</si>
  <si>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</si>
  <si>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</si>
  <si>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</si>
  <si>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</si>
  <si>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</si>
  <si>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</si>
  <si>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</si>
  <si>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</si>
  <si>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</si>
  <si>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</si>
  <si>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21206</t>
  </si>
  <si>
    <t>建设市场管理与监督</t>
  </si>
  <si>
    <t>2120601</t>
  </si>
  <si>
    <t>21299</t>
  </si>
  <si>
    <t>其他城乡社区支出</t>
  </si>
  <si>
    <t>2129999</t>
  </si>
  <si>
    <t>213</t>
  </si>
  <si>
    <t>21301</t>
  </si>
  <si>
    <t>农业农村</t>
  </si>
  <si>
    <t>科技转化与推广服务</t>
  </si>
  <si>
    <t>2130108</t>
  </si>
  <si>
    <t>病虫害控制</t>
  </si>
  <si>
    <t>2130109</t>
  </si>
  <si>
    <t>农产品质量安全</t>
  </si>
  <si>
    <t>2130119</t>
  </si>
  <si>
    <t>防灾救灾</t>
  </si>
  <si>
    <t>稳定农民收入补贴</t>
  </si>
  <si>
    <t>2130122</t>
  </si>
  <si>
    <t>农业生产发展</t>
  </si>
  <si>
    <t>2130124</t>
  </si>
  <si>
    <t>农村合作经济</t>
  </si>
  <si>
    <t>农业生态资源保护</t>
  </si>
  <si>
    <t>乡村道路建设</t>
  </si>
  <si>
    <t>耕地建设与利用</t>
  </si>
  <si>
    <t>2130199</t>
  </si>
  <si>
    <t>其他农业农村支出</t>
  </si>
  <si>
    <t>21302</t>
  </si>
  <si>
    <t>林业和草原</t>
  </si>
  <si>
    <t>2130205</t>
  </si>
  <si>
    <t>森林资源培育</t>
  </si>
  <si>
    <t>林业草原防灾减灾</t>
  </si>
  <si>
    <t>21303</t>
  </si>
  <si>
    <t>水利</t>
  </si>
  <si>
    <t>2130305</t>
  </si>
  <si>
    <t>水利工程建设</t>
  </si>
  <si>
    <t>水利工程运行与维护</t>
  </si>
  <si>
    <t>水资源节约管理与保护</t>
  </si>
  <si>
    <t>防汛</t>
  </si>
  <si>
    <t>抗旱</t>
  </si>
  <si>
    <t>大中型水库移民后期扶持专项支出</t>
  </si>
  <si>
    <t>农村供水</t>
  </si>
  <si>
    <t>2130399</t>
  </si>
  <si>
    <t>其他水利支出</t>
  </si>
  <si>
    <t>21305</t>
  </si>
  <si>
    <t>巩固脱贫攻坚成果衔接乡村振兴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</si>
  <si>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</si>
  <si>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</si>
  <si>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</si>
  <si>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</si>
  <si>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</si>
  <si>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</si>
  <si>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</si>
  <si>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</si>
  <si>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</si>
  <si>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</si>
  <si>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</si>
  <si>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</si>
  <si>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</si>
  <si>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其他普惠金融发展支出</t>
  </si>
  <si>
    <t>21399</t>
  </si>
  <si>
    <t>其他农林水支出</t>
  </si>
  <si>
    <t>2139999</t>
  </si>
  <si>
    <t>214</t>
  </si>
  <si>
    <t>21401</t>
  </si>
  <si>
    <t>公路水路运输</t>
  </si>
  <si>
    <t>2140102</t>
  </si>
  <si>
    <t>2140104</t>
  </si>
  <si>
    <t>公路建设</t>
  </si>
  <si>
    <t>2140106</t>
  </si>
  <si>
    <t>公路养护</t>
  </si>
  <si>
    <t>2140110</t>
  </si>
  <si>
    <t>公路和运输安全</t>
  </si>
  <si>
    <t>2140112</t>
  </si>
  <si>
    <t>公路运输管理</t>
  </si>
  <si>
    <t>2140199</t>
  </si>
  <si>
    <t>其他公路水路运输支出</t>
  </si>
  <si>
    <t>民用航空运输</t>
  </si>
  <si>
    <t>其他民用航空运输支出</t>
  </si>
  <si>
    <t>21499</t>
  </si>
  <si>
    <t>其他交通运输支出</t>
  </si>
  <si>
    <t>2149999</t>
  </si>
  <si>
    <t>215</t>
  </si>
  <si>
    <t>资源勘探工业信息等支出</t>
  </si>
  <si>
    <t>21502</t>
  </si>
  <si>
    <t>制造业</t>
  </si>
  <si>
    <t>2150299</t>
  </si>
  <si>
    <t>其他制造业支出</t>
  </si>
  <si>
    <t>国有资产监管</t>
  </si>
  <si>
    <t>产业发展</t>
  </si>
  <si>
    <t>21508</t>
  </si>
  <si>
    <t>支持中小企业发展和管理支出</t>
  </si>
  <si>
    <t>2150899</t>
  </si>
  <si>
    <t>其他支持中小企业发展和管理支出</t>
  </si>
  <si>
    <t>其他资源勘探工业信息等支出</t>
  </si>
  <si>
    <t>216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</si>
  <si>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</si>
  <si>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</si>
  <si>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</si>
  <si>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</si>
  <si>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</si>
  <si>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</si>
  <si>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</si>
  <si>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</si>
  <si>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21699</t>
  </si>
  <si>
    <t>其他商业服务业等支出</t>
  </si>
  <si>
    <t>2169999</t>
  </si>
  <si>
    <t>217</t>
  </si>
  <si>
    <t>金融部门监管支出</t>
  </si>
  <si>
    <t>利息费用补贴支出</t>
  </si>
  <si>
    <t>21703</t>
  </si>
  <si>
    <t>金融发展支出</t>
  </si>
  <si>
    <t>2170302</t>
  </si>
  <si>
    <t>补充资本金</t>
  </si>
  <si>
    <t>2170399</t>
  </si>
  <si>
    <t>其他金融发展支出</t>
  </si>
  <si>
    <t>21799</t>
  </si>
  <si>
    <t>其他金融支出</t>
  </si>
  <si>
    <t>2179999</t>
  </si>
  <si>
    <t>220</t>
  </si>
  <si>
    <t>22001</t>
  </si>
  <si>
    <t>自然资源事务</t>
  </si>
  <si>
    <t>2200101</t>
  </si>
  <si>
    <t>2200102</t>
  </si>
  <si>
    <t>2200104</t>
  </si>
  <si>
    <t>自然资源规划及管理</t>
  </si>
  <si>
    <t>自然资源行业业务管理</t>
  </si>
  <si>
    <t>自然资源调查与确权登记</t>
  </si>
  <si>
    <t>土地资源储备支出</t>
  </si>
  <si>
    <t>2200199</t>
  </si>
  <si>
    <t>其他自然资源事务支出</t>
  </si>
  <si>
    <t>22005</t>
  </si>
  <si>
    <t>气象事务</t>
  </si>
  <si>
    <t>2200509</t>
  </si>
  <si>
    <t>气象服务</t>
  </si>
  <si>
    <t>其他自然资源海洋气象等支出</t>
  </si>
  <si>
    <t>221</t>
  </si>
  <si>
    <t>22101</t>
  </si>
  <si>
    <t>保障性安居工程支出</t>
  </si>
  <si>
    <t>棚户区改造</t>
  </si>
  <si>
    <t>农村危房改造</t>
  </si>
  <si>
    <t>其他保障性安居工程支出</t>
  </si>
  <si>
    <t>22102</t>
  </si>
  <si>
    <t>住房改革支出</t>
  </si>
  <si>
    <t>2210201</t>
  </si>
  <si>
    <t>住房公积金</t>
  </si>
  <si>
    <t>重要商品储备</t>
  </si>
  <si>
    <t>应急物资储备</t>
  </si>
  <si>
    <t>224</t>
  </si>
  <si>
    <t>22401</t>
  </si>
  <si>
    <t>应急管理事务</t>
  </si>
  <si>
    <t>2240101</t>
  </si>
  <si>
    <t>2240104</t>
  </si>
  <si>
    <t>灾害风险防治</t>
  </si>
  <si>
    <t>2240106</t>
  </si>
  <si>
    <t>安全监管</t>
  </si>
  <si>
    <t>2240108</t>
  </si>
  <si>
    <t>应急救援</t>
  </si>
  <si>
    <t>2240109</t>
  </si>
  <si>
    <t>应急管理</t>
  </si>
  <si>
    <t>其他应急管理支出</t>
  </si>
  <si>
    <t>22402</t>
  </si>
  <si>
    <t>消防救援事务</t>
  </si>
  <si>
    <t>2240204</t>
  </si>
  <si>
    <t>消防应急救援</t>
  </si>
  <si>
    <t>2240299</t>
  </si>
  <si>
    <t>其他消防救援事务支出</t>
  </si>
  <si>
    <t>自然灾害防治</t>
  </si>
  <si>
    <t>其他自然灾害防治支出</t>
  </si>
  <si>
    <t>22407</t>
  </si>
  <si>
    <t>自然灾害救灾及恢复重建支出</t>
  </si>
  <si>
    <t>2240704</t>
  </si>
  <si>
    <t>自然灾害灾后重建补助</t>
  </si>
  <si>
    <t>2240799</t>
  </si>
  <si>
    <t>其他自然灾害救灾及恢复重建支出</t>
  </si>
  <si>
    <t>其他灾害防治及应急管理支出</t>
  </si>
  <si>
    <t>229</t>
  </si>
  <si>
    <t>232</t>
  </si>
  <si>
    <t>23203</t>
  </si>
  <si>
    <t>地方政府一般债务付息支出</t>
  </si>
  <si>
    <t>2320301</t>
  </si>
  <si>
    <t>地方政府一般债券付息支出</t>
  </si>
  <si>
    <t>233</t>
  </si>
  <si>
    <t>23303</t>
  </si>
  <si>
    <t>地方政府一般债务发行费用支出</t>
  </si>
  <si>
    <t>表五</t>
  </si>
  <si>
    <t>2025年一般公共预算基本支出预算表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</si>
  <si>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</si>
  <si>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</si>
  <si>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</si>
  <si>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</si>
  <si>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</si>
  <si>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</si>
  <si>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</si>
  <si>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</si>
  <si>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</si>
  <si>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</si>
  <si>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</si>
  <si>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</si>
  <si>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</si>
  <si>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</si>
  <si>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维修(护)费</t>
  </si>
  <si>
    <t xml:space="preserve">  其他商品和服务支出</t>
  </si>
  <si>
    <t>机关资本性支出（二）</t>
  </si>
  <si>
    <t xml:space="preserve">  设备购置</t>
  </si>
  <si>
    <t xml:space="preserve">  公务用车购置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</si>
  <si>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</si>
  <si>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</si>
  <si>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</si>
  <si>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</si>
  <si>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资本性支出（一）</t>
  </si>
  <si>
    <t>对个人和家庭的补助</t>
  </si>
  <si>
    <t xml:space="preserve">  社会福利和救助</t>
  </si>
  <si>
    <t xml:space="preserve">  离退休费</t>
  </si>
  <si>
    <t>表六</t>
  </si>
  <si>
    <t>2025年部门“三公”经费支出预算表</t>
  </si>
  <si>
    <t>因公出国（境）费用</t>
  </si>
  <si>
    <t>公务接待费</t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</si>
  <si>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</si>
  <si>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</si>
  <si>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</si>
  <si>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</si>
  <si>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备注：1.本表“三公”经费包括基本支出和项目支出安排的“三公”经费。
      2.按照党中央、国务院以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</si>
  <si>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表七</t>
  </si>
  <si>
    <t>2025年一般公共预算支出预算总表</t>
  </si>
  <si>
    <t>项目</t>
  </si>
  <si>
    <t>区本级      财力安排</t>
  </si>
  <si>
    <t>专项转移支付收入安排</t>
  </si>
  <si>
    <t>一般转移支付收入安排</t>
  </si>
  <si>
    <t>动用上年结余安排</t>
  </si>
  <si>
    <t>一般公共服务</t>
  </si>
  <si>
    <t>表八</t>
  </si>
  <si>
    <t>2025年一般公共预算税收返还和转移支付表</t>
  </si>
  <si>
    <t>收  入</t>
  </si>
  <si>
    <t>支  出</t>
  </si>
  <si>
    <t>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</si>
  <si>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</si>
  <si>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</si>
  <si>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</si>
  <si>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</si>
  <si>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</si>
  <si>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</si>
  <si>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</si>
  <si>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</si>
  <si>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</si>
  <si>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</si>
  <si>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</si>
  <si>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</si>
  <si>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</si>
  <si>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</si>
  <si>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</si>
  <si>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</si>
  <si>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</si>
  <si>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</si>
  <si>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</si>
  <si>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</si>
  <si>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</si>
  <si>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</si>
  <si>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</si>
  <si>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</si>
  <si>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</si>
  <si>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</si>
  <si>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</si>
  <si>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</si>
  <si>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</si>
  <si>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</si>
  <si>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</si>
  <si>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</si>
  <si>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</si>
  <si>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</si>
  <si>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</si>
  <si>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</si>
  <si>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</si>
  <si>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</si>
  <si>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</si>
  <si>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</si>
  <si>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</si>
  <si>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</si>
  <si>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</si>
  <si>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</si>
  <si>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</si>
  <si>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</si>
  <si>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</si>
  <si>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</si>
  <si>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</si>
  <si>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</si>
  <si>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</si>
  <si>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</si>
  <si>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其他共同财政事权转移支付收入</t>
  </si>
  <si>
    <t xml:space="preserve">      补充县区财力转移支付收入</t>
  </si>
  <si>
    <t xml:space="preserve">      增值税留抵退税转移支付收入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</si>
  <si>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</si>
  <si>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</si>
  <si>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</si>
  <si>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</si>
  <si>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</si>
  <si>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</si>
  <si>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</si>
  <si>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</si>
  <si>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</si>
  <si>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</si>
  <si>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</si>
  <si>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</si>
  <si>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</si>
  <si>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</si>
  <si>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</si>
  <si>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</si>
  <si>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</si>
  <si>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</si>
  <si>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</si>
  <si>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</si>
  <si>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</si>
  <si>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其他收入</t>
  </si>
  <si>
    <t>调出资金</t>
  </si>
  <si>
    <t>年终结余</t>
  </si>
  <si>
    <t xml:space="preserve">    从政府性基金预算调入</t>
  </si>
  <si>
    <t>地方政府一般债务还本支出</t>
  </si>
  <si>
    <t xml:space="preserve">    从国有资本经营预算调入</t>
  </si>
  <si>
    <t xml:space="preserve">    地方政府一般债券还本支出</t>
  </si>
  <si>
    <t xml:space="preserve">    从其他资金调入</t>
  </si>
  <si>
    <t xml:space="preserve">    地方政府向外国政府借款还本支出</t>
  </si>
  <si>
    <t xml:space="preserve">  地方政府一般债务收入</t>
  </si>
  <si>
    <t xml:space="preserve">    地方政府向国际组织借款还本支出</t>
  </si>
  <si>
    <t xml:space="preserve">  地方政府一般债务转贷收入</t>
  </si>
  <si>
    <t xml:space="preserve">    地方政府其他一般债务还本支出</t>
  </si>
  <si>
    <t xml:space="preserve">  接受其他地区援助收入</t>
  </si>
  <si>
    <t xml:space="preserve">  地方政府一般债务转贷支出</t>
  </si>
  <si>
    <t xml:space="preserve">  动用预算稳定调节基金</t>
  </si>
  <si>
    <t xml:space="preserve">  援助其他地区支出</t>
  </si>
  <si>
    <t>表九</t>
  </si>
  <si>
    <t>2024年政府一般债务限额和余额情况表</t>
  </si>
  <si>
    <t>项   目</t>
  </si>
  <si>
    <t>金额</t>
  </si>
  <si>
    <t>2024年政府一般债务限额</t>
  </si>
  <si>
    <t>2024年政府一般债务余额</t>
  </si>
  <si>
    <t>表十</t>
  </si>
  <si>
    <t>2025年政府性基金收支预算总表</t>
  </si>
  <si>
    <t>本级收入</t>
  </si>
  <si>
    <t>本级支出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</si>
  <si>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</si>
  <si>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</si>
  <si>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</si>
  <si>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</si>
  <si>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</si>
  <si>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</si>
  <si>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</si>
  <si>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</si>
  <si>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</si>
  <si>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</si>
  <si>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</si>
  <si>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</si>
  <si>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 其中：地方政府专项债券还本支出</t>
  </si>
  <si>
    <t xml:space="preserve">        地方政府其他专项债务还本支出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</si>
  <si>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</si>
  <si>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</si>
  <si>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</si>
  <si>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表十一</t>
  </si>
  <si>
    <t>2025年政府性基金收入预算表</t>
  </si>
  <si>
    <t xml:space="preserve"> 国有土地收益基金收入</t>
  </si>
  <si>
    <t xml:space="preserve"> 农业土地开发资金收入</t>
  </si>
  <si>
    <t xml:space="preserve"> 国有土地使用权出让收入</t>
  </si>
  <si>
    <t xml:space="preserve"> 城市基础设施配套费收入</t>
  </si>
  <si>
    <t xml:space="preserve"> 污水处理费收入</t>
  </si>
  <si>
    <t xml:space="preserve"> 其他政府性基金收入</t>
  </si>
  <si>
    <t>表十二</t>
  </si>
  <si>
    <t>2025年政府性基金支出预算表</t>
  </si>
  <si>
    <t>抗疫特别国债安排的支出</t>
  </si>
  <si>
    <t>表十三</t>
  </si>
  <si>
    <t>2025年政府性基金支出预算明细表</t>
  </si>
  <si>
    <t>项    目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</si>
  <si>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</si>
  <si>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</si>
  <si>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</si>
  <si>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</si>
  <si>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</si>
  <si>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</si>
  <si>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农业农村生态环境支出</t>
  </si>
  <si>
    <t>其他国有土地使用权出让收入安排的支出</t>
  </si>
  <si>
    <t>国有土地收益基金安排的支出</t>
  </si>
  <si>
    <t>农业土地开发资金安排的支出</t>
  </si>
  <si>
    <t>城市基础设施配套费安排的支出</t>
  </si>
  <si>
    <t>城市公共设施</t>
  </si>
  <si>
    <t>城市环境卫生</t>
  </si>
  <si>
    <t>其他城市基础设施配套费安排的支出</t>
  </si>
  <si>
    <t>污水处理费安排的支出</t>
  </si>
  <si>
    <t>污水处理设施建设和运营</t>
  </si>
  <si>
    <t>棚户区改造专项债券收入安排的支出</t>
  </si>
  <si>
    <t>其他棚户区改造专项债券收入安排的支出</t>
  </si>
  <si>
    <t>国有土地使用权出让收入对应专项债务收入安排的支出</t>
  </si>
  <si>
    <t>其他国有土地使用权出让收入对应专项债务收入安排的支出</t>
  </si>
  <si>
    <t>超长期特别国债安排的支出</t>
  </si>
  <si>
    <t>大中型水库库区基金安排的支出</t>
  </si>
  <si>
    <t>基础设施建设和经济发展</t>
  </si>
  <si>
    <t>大中型水库移民后期扶持基金支出</t>
  </si>
  <si>
    <t>移民补助</t>
  </si>
  <si>
    <t>设施建设</t>
  </si>
  <si>
    <t>其他政府性基金及对应专项债务收入安排的支出</t>
  </si>
  <si>
    <t>其他地方自行试点项目收益专项债券收入安排的支出</t>
  </si>
  <si>
    <t>彩票公益金安排的支出</t>
  </si>
  <si>
    <t>用于社会福利的彩票公益金支出</t>
  </si>
  <si>
    <t>用于体育事业的彩票公益金支出</t>
  </si>
  <si>
    <t>用于残疾人事业的彩票公益金支出</t>
  </si>
  <si>
    <t>地方政府专项债务付息支出</t>
  </si>
  <si>
    <t>23204,98</t>
  </si>
  <si>
    <t>其他地方自行试点项目收益专项债券付息支出</t>
  </si>
  <si>
    <t>地方政府专项债务发行费用支出</t>
  </si>
  <si>
    <t>其他地方自行试点项目收益专项债券发行费用支出</t>
  </si>
  <si>
    <t>表十四</t>
  </si>
  <si>
    <t>2025年政府性基金转移支付预算表</t>
  </si>
  <si>
    <t>上级对我县（区）转移支付</t>
  </si>
  <si>
    <t>表十五</t>
  </si>
  <si>
    <t>2024年政府专项债务限额和余额情况表</t>
  </si>
  <si>
    <t>2024年政府专项债务限额</t>
  </si>
  <si>
    <t>2024年政府专项债务余额</t>
  </si>
  <si>
    <t>表十六</t>
  </si>
  <si>
    <t>2024年国有资本经营收支预算表</t>
  </si>
  <si>
    <t>科目名称</t>
  </si>
  <si>
    <t xml:space="preserve">     利润收入</t>
  </si>
  <si>
    <t xml:space="preserve">     解决历史遗留问题及改革成本支出</t>
  </si>
  <si>
    <t xml:space="preserve">     上年结余收入</t>
  </si>
  <si>
    <t xml:space="preserve">     调入一般公共预算</t>
  </si>
  <si>
    <t xml:space="preserve">     上级补助收入</t>
  </si>
  <si>
    <t>收入总计</t>
  </si>
  <si>
    <t>支出总计</t>
  </si>
  <si>
    <t>表十七</t>
  </si>
  <si>
    <t>2025年国有资本经营收入预算表</t>
  </si>
  <si>
    <t xml:space="preserve">  国有资本经营预算收入合计</t>
  </si>
  <si>
    <t xml:space="preserve">  国有资本经营预算支出合计</t>
  </si>
  <si>
    <t>表十九</t>
  </si>
  <si>
    <t>2025年国有资本经营预算转移支付预算表</t>
  </si>
  <si>
    <t xml:space="preserve">  国有资本经营转移支付收入合计</t>
  </si>
  <si>
    <t xml:space="preserve">     国有资本经营预算转移支付收入</t>
  </si>
  <si>
    <t>表二十</t>
  </si>
  <si>
    <t>2025年社会保险基金收入预算表</t>
  </si>
  <si>
    <t>增长%</t>
  </si>
  <si>
    <t>城镇职工基本医疗保险基金收入(含生育保险）</t>
  </si>
  <si>
    <t>工伤保险基金收入</t>
  </si>
  <si>
    <t>失业保险基金收入</t>
  </si>
  <si>
    <t>机关事业单位基本养老保险基金收入</t>
  </si>
  <si>
    <t>本年收入合计</t>
  </si>
  <si>
    <t>表二十一</t>
  </si>
  <si>
    <t>2025年社会保险基金支出预算表</t>
  </si>
  <si>
    <t>城镇职工基本医疗保险基金支出(含生育保险）</t>
  </si>
  <si>
    <t>工伤保险基金支出</t>
  </si>
  <si>
    <t>失业保险基金支出</t>
  </si>
  <si>
    <t>机关事业单位基本养老保险基金支出</t>
  </si>
  <si>
    <t>表二十二</t>
  </si>
  <si>
    <t>2025年社会保险基金结余预算表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</si>
  <si>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目</t>
    </r>
  </si>
  <si>
    <t>本年收支结余</t>
  </si>
  <si>
    <t>年末滚存结余</t>
  </si>
  <si>
    <r>
      <rPr>
        <sz val="12"/>
        <rFont val="宋体"/>
        <charset val="134"/>
      </rPr>
      <t>城镇职工基本医疗保险基金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含生育保险）</t>
    </r>
  </si>
  <si>
    <t>工伤保险基金</t>
  </si>
  <si>
    <t>失业保险基金</t>
  </si>
  <si>
    <t>机关事业单位基本养老保险基金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</si>
</sst>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_ "/>
    <numFmt numFmtId="179" formatCode="#,##0_);[Red]\(#,##0\)"/>
    <numFmt numFmtId="180" formatCode="0.00_ ;[Red]\-0.00\ "/>
  </numFmts>
  <fonts count="45">
    <font>
      <sz val="11"/>
      <color theme="1"/>
      <name val="宋体"/>
      <charset val="134"/>
      <scheme val="minor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黑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Times New Roman"/>
      <charset val="0"/>
    </font>
    <font>
      <sz val="12"/>
      <color indexed="8"/>
      <name val="Times New Roman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43" fontId="42" fillId="0" borderId="0" applyFont="0" applyFill="0" applyBorder="0" applyAlignment="0" applyProtection="0"/>
    <xf numFmtId="0" fontId="6" fillId="0" borderId="0"/>
    <xf numFmtId="43" fontId="42" fillId="0" borderId="0" applyFont="0" applyFill="0" applyBorder="0" applyAlignment="0" applyProtection="0"/>
    <xf numFmtId="0" fontId="6" fillId="0" borderId="0">
      <alignment vertical="center"/>
    </xf>
    <xf numFmtId="0" fontId="6" fillId="0" borderId="0"/>
  </cellStyleXfs>
  <cellXfs count="140">
    <xf numFmtId="0" fontId="0" fillId="0" borderId="0" xfId="0">
      <alignment vertical="center"/>
    </xf>
    <xf numFmtId="0" fontId="1" fillId="0" borderId="0" xfId="62" applyFont="1" applyFill="1">
      <alignment vertical="center"/>
    </xf>
    <xf numFmtId="0" fontId="2" fillId="0" borderId="0" xfId="62" applyFont="1" applyFill="1">
      <alignment vertical="center"/>
    </xf>
    <xf numFmtId="176" fontId="2" fillId="0" borderId="0" xfId="62" applyNumberFormat="1" applyFont="1" applyFill="1" applyAlignment="1">
      <alignment horizontal="center" vertical="center"/>
    </xf>
    <xf numFmtId="0" fontId="3" fillId="0" borderId="0" xfId="62" applyFont="1" applyFill="1">
      <alignment vertical="center"/>
    </xf>
    <xf numFmtId="176" fontId="1" fillId="0" borderId="0" xfId="62" applyNumberFormat="1" applyFont="1" applyFill="1" applyAlignment="1">
      <alignment horizontal="center" vertical="center"/>
    </xf>
    <xf numFmtId="0" fontId="4" fillId="0" borderId="0" xfId="62" applyFont="1" applyFill="1" applyAlignment="1">
      <alignment horizontal="center" vertical="center"/>
    </xf>
    <xf numFmtId="176" fontId="4" fillId="0" borderId="0" xfId="62" applyNumberFormat="1" applyFont="1" applyFill="1" applyAlignment="1">
      <alignment horizontal="center" vertical="center"/>
    </xf>
    <xf numFmtId="0" fontId="2" fillId="0" borderId="0" xfId="62" applyFont="1" applyFill="1" applyAlignment="1">
      <alignment horizontal="center" vertical="center"/>
    </xf>
    <xf numFmtId="176" fontId="2" fillId="0" borderId="0" xfId="62" applyNumberFormat="1" applyFont="1" applyFill="1" applyAlignment="1">
      <alignment horizontal="right" vertical="center"/>
    </xf>
    <xf numFmtId="177" fontId="5" fillId="0" borderId="1" xfId="62" applyNumberFormat="1" applyFont="1" applyFill="1" applyBorder="1" applyAlignment="1">
      <alignment horizontal="center" vertical="center" wrapText="1"/>
    </xf>
    <xf numFmtId="176" fontId="5" fillId="0" borderId="1" xfId="62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>
      <alignment vertical="center"/>
    </xf>
    <xf numFmtId="3" fontId="2" fillId="0" borderId="1" xfId="62" applyNumberFormat="1" applyFont="1" applyFill="1" applyBorder="1" applyAlignment="1">
      <alignment horizontal="center" vertical="center"/>
    </xf>
    <xf numFmtId="0" fontId="5" fillId="0" borderId="1" xfId="62" applyFont="1" applyFill="1" applyBorder="1">
      <alignment vertical="center"/>
    </xf>
    <xf numFmtId="176" fontId="1" fillId="0" borderId="1" xfId="62" applyNumberFormat="1" applyFont="1" applyFill="1" applyBorder="1" applyAlignment="1">
      <alignment horizontal="center" vertical="center"/>
    </xf>
    <xf numFmtId="3" fontId="1" fillId="0" borderId="1" xfId="62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justify" vertical="center"/>
    </xf>
    <xf numFmtId="176" fontId="1" fillId="0" borderId="1" xfId="62" applyNumberFormat="1" applyFont="1" applyFill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6" fillId="0" borderId="1" xfId="62" applyFont="1" applyFill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6" fillId="0" borderId="1" xfId="62" applyFont="1" applyFill="1" applyBorder="1">
      <alignment vertical="center"/>
    </xf>
    <xf numFmtId="0" fontId="6" fillId="0" borderId="1" xfId="62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176" fontId="13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14" fillId="0" borderId="1" xfId="59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5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176" fontId="0" fillId="0" borderId="1" xfId="0" applyNumberFormat="1" applyFont="1" applyBorder="1" applyAlignment="1">
      <alignment horizontal="center" vertical="center"/>
    </xf>
    <xf numFmtId="0" fontId="18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 inden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/>
    </xf>
    <xf numFmtId="43" fontId="20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>
      <alignment vertical="center"/>
    </xf>
    <xf numFmtId="3" fontId="16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indent="2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3" fontId="20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 wrapText="1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80" fontId="16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right" vertical="center" wrapText="1" indent="2"/>
    </xf>
    <xf numFmtId="0" fontId="6" fillId="0" borderId="4" xfId="0" applyFont="1" applyFill="1" applyBorder="1" applyAlignment="1" applyProtection="1">
      <alignment horizontal="left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left" vertical="center" indent="1"/>
    </xf>
    <xf numFmtId="0" fontId="6" fillId="0" borderId="1" xfId="0" applyNumberFormat="1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/>
    </xf>
    <xf numFmtId="176" fontId="0" fillId="0" borderId="5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基金收支预算草案12" xfId="49"/>
    <cellStyle name="常规_附件：2012年出口退税基数及超基数上解情况表 2" xfId="50"/>
    <cellStyle name="常规_2016年全省社会保险基金收支预算表细化" xfId="51"/>
    <cellStyle name="常规_2010年收入财力预测（20101011） 2" xfId="52"/>
    <cellStyle name="常规_Xl0000068 2" xfId="53"/>
    <cellStyle name="常规 10" xfId="54"/>
    <cellStyle name="常规_Xl0000068" xfId="55"/>
    <cellStyle name="常规_2012年基金收支预算草案12 2" xfId="56"/>
    <cellStyle name="常规_2012年国有资本经营预算收支总表 2" xfId="57"/>
    <cellStyle name="常规 11 3" xfId="58"/>
    <cellStyle name="千位分隔 2 2" xfId="59"/>
    <cellStyle name="常规 11" xfId="60"/>
    <cellStyle name="千位分隔 2" xfId="61"/>
    <cellStyle name="常规_2016年省本级社会保险基金收支预算表细化" xfId="62"/>
    <cellStyle name="常规 2" xfId="6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6"/>
  <sheetViews>
    <sheetView workbookViewId="0">
      <selection activeCell="D7" sqref="D7"/>
    </sheetView>
  </sheetViews>
  <sheetFormatPr defaultColWidth="9" defaultRowHeight="13.5" outlineLevelCol="3"/>
  <cols>
    <col min="1" max="1" width="26.625" customWidth="1"/>
    <col min="2" max="2" width="14.5" customWidth="1"/>
    <col min="3" max="3" width="23.625" customWidth="1"/>
    <col min="4" max="4" width="20.375" customWidth="1"/>
  </cols>
  <sheetData>
    <row r="1" ht="18" customHeight="1" spans="1:1">
      <c r="A1" s="17" t="s">
        <v>0</v>
      </c>
    </row>
    <row r="2" ht="42" customHeight="1" spans="1:4">
      <c r="A2" s="18" t="s">
        <v>1</v>
      </c>
      <c r="B2" s="18"/>
      <c r="C2" s="18"/>
      <c r="D2" s="18"/>
    </row>
    <row r="3" ht="18" customHeight="1" spans="1:4">
      <c r="A3" s="19"/>
      <c r="B3" s="19"/>
      <c r="C3" s="19"/>
      <c r="D3" s="20" t="s">
        <v>2</v>
      </c>
    </row>
    <row r="4" ht="39" customHeight="1" spans="1:4">
      <c r="A4" s="21" t="s">
        <v>3</v>
      </c>
      <c r="B4" s="21" t="s">
        <v>4</v>
      </c>
      <c r="C4" s="21" t="s">
        <v>3</v>
      </c>
      <c r="D4" s="21" t="s">
        <v>5</v>
      </c>
    </row>
    <row r="5" ht="22.5" customHeight="1" spans="1:4">
      <c r="A5" s="77" t="s">
        <v>6</v>
      </c>
      <c r="B5" s="40">
        <v>761659</v>
      </c>
      <c r="C5" s="77" t="s">
        <v>7</v>
      </c>
      <c r="D5" s="30">
        <v>1436638.4</v>
      </c>
    </row>
    <row r="6" ht="22.5" customHeight="1" spans="1:4">
      <c r="A6" s="77" t="s">
        <v>8</v>
      </c>
      <c r="B6" s="40">
        <f>SUM(B7:B9)</f>
        <v>178006</v>
      </c>
      <c r="C6" s="77" t="s">
        <v>9</v>
      </c>
      <c r="D6" s="30">
        <v>402295.1</v>
      </c>
    </row>
    <row r="7" ht="22.5" customHeight="1" spans="1:4">
      <c r="A7" s="77" t="s">
        <v>10</v>
      </c>
      <c r="B7" s="40">
        <v>17762</v>
      </c>
      <c r="C7" s="77" t="s">
        <v>11</v>
      </c>
      <c r="D7" s="30"/>
    </row>
    <row r="8" ht="22.5" customHeight="1" spans="1:4">
      <c r="A8" s="77" t="s">
        <v>12</v>
      </c>
      <c r="B8" s="40">
        <f>157305+2210</f>
        <v>159515</v>
      </c>
      <c r="C8" s="77" t="s">
        <v>13</v>
      </c>
      <c r="D8" s="30"/>
    </row>
    <row r="9" ht="22.5" customHeight="1" spans="1:4">
      <c r="A9" s="77" t="s">
        <v>14</v>
      </c>
      <c r="B9" s="40">
        <v>729</v>
      </c>
      <c r="C9" s="77" t="s">
        <v>15</v>
      </c>
      <c r="D9" s="30"/>
    </row>
    <row r="10" ht="22.5" customHeight="1" spans="1:4">
      <c r="A10" s="77" t="s">
        <v>16</v>
      </c>
      <c r="B10" s="40"/>
      <c r="C10" s="77" t="s">
        <v>17</v>
      </c>
      <c r="D10" s="30"/>
    </row>
    <row r="11" ht="22.5" customHeight="1" spans="1:4">
      <c r="A11" s="77" t="s">
        <v>18</v>
      </c>
      <c r="B11" s="40">
        <v>547772</v>
      </c>
      <c r="C11" s="77"/>
      <c r="D11" s="30"/>
    </row>
    <row r="12" ht="22.5" customHeight="1" spans="1:4">
      <c r="A12" s="77" t="s">
        <v>19</v>
      </c>
      <c r="B12" s="40">
        <v>2210</v>
      </c>
      <c r="C12" s="77"/>
      <c r="D12" s="30"/>
    </row>
    <row r="13" ht="22.5" customHeight="1" spans="1:4">
      <c r="A13" s="77" t="s">
        <v>20</v>
      </c>
      <c r="B13" s="40"/>
      <c r="C13" s="77" t="s">
        <v>21</v>
      </c>
      <c r="D13" s="30">
        <v>10305</v>
      </c>
    </row>
    <row r="14" ht="22.5" customHeight="1" spans="1:4">
      <c r="A14" s="77" t="s">
        <v>22</v>
      </c>
      <c r="B14" s="40">
        <f>361802-2210</f>
        <v>359592</v>
      </c>
      <c r="C14" s="77"/>
      <c r="D14" s="30"/>
    </row>
    <row r="15" ht="22.5" customHeight="1" spans="1:4">
      <c r="A15" s="77"/>
      <c r="B15" s="40"/>
      <c r="C15" s="77"/>
      <c r="D15" s="30"/>
    </row>
    <row r="16" ht="22.5" customHeight="1" spans="1:4">
      <c r="A16" s="78" t="s">
        <v>6</v>
      </c>
      <c r="B16" s="41">
        <f>SUM(B5,B6,B10,B11,B12,B13,B14)</f>
        <v>1849239</v>
      </c>
      <c r="C16" s="78" t="s">
        <v>7</v>
      </c>
      <c r="D16" s="41">
        <f>SUM(D5,D6,D10,D11,D12,D13,D14)</f>
        <v>1849238.5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18"/>
  <sheetViews>
    <sheetView tabSelected="1" topLeftCell="A2" workbookViewId="0">
      <selection activeCell="D12" sqref="D12"/>
    </sheetView>
  </sheetViews>
  <sheetFormatPr defaultColWidth="9" defaultRowHeight="13.5" outlineLevelCol="3"/>
  <cols>
    <col min="1" max="1" width="36.5" customWidth="1"/>
    <col min="2" max="2" width="14.5" customWidth="1"/>
    <col min="3" max="3" width="35.125" customWidth="1"/>
    <col min="4" max="4" width="20.375" customWidth="1"/>
    <col min="7" max="7" width="8.375" customWidth="1"/>
  </cols>
  <sheetData>
    <row r="1" customFormat="1" ht="18" customHeight="1" spans="1:1">
      <c r="A1" s="17" t="s">
        <v>858</v>
      </c>
    </row>
    <row r="2" ht="42" customHeight="1" spans="1:4">
      <c r="A2" s="18" t="s">
        <v>859</v>
      </c>
      <c r="B2" s="18"/>
      <c r="C2" s="18"/>
      <c r="D2" s="18"/>
    </row>
    <row r="3" ht="18" customHeight="1" spans="1:4">
      <c r="A3" s="19"/>
      <c r="B3" s="19"/>
      <c r="C3" s="19"/>
      <c r="D3" s="20" t="s">
        <v>2</v>
      </c>
    </row>
    <row r="4" ht="39" customHeight="1" spans="1:4">
      <c r="A4" s="21" t="s">
        <v>3</v>
      </c>
      <c r="B4" s="21" t="s">
        <v>4</v>
      </c>
      <c r="C4" s="21" t="s">
        <v>3</v>
      </c>
      <c r="D4" s="21" t="s">
        <v>5</v>
      </c>
    </row>
    <row r="5" ht="22.5" customHeight="1" spans="1:4">
      <c r="A5" s="74" t="s">
        <v>860</v>
      </c>
      <c r="B5" s="41">
        <v>1036175</v>
      </c>
      <c r="C5" s="75" t="s">
        <v>861</v>
      </c>
      <c r="D5" s="38">
        <v>844370</v>
      </c>
    </row>
    <row r="6" ht="22.5" customHeight="1" spans="1:4">
      <c r="A6" s="74" t="s">
        <v>761</v>
      </c>
      <c r="B6" s="76">
        <f>B7+B10</f>
        <v>451499</v>
      </c>
      <c r="C6" s="75" t="s">
        <v>762</v>
      </c>
      <c r="D6" s="38">
        <f>SUM(D7,D10,D12)</f>
        <v>643304</v>
      </c>
    </row>
    <row r="7" ht="22.5" customHeight="1" spans="1:4">
      <c r="A7" s="77" t="s">
        <v>862</v>
      </c>
      <c r="B7" s="40">
        <f>SUM(B8:B9)</f>
        <v>374</v>
      </c>
      <c r="C7" s="77" t="s">
        <v>863</v>
      </c>
      <c r="D7" s="30">
        <f>SUM(D8:D9)</f>
        <v>66076</v>
      </c>
    </row>
    <row r="8" ht="22.5" customHeight="1" spans="1:4">
      <c r="A8" s="77" t="s">
        <v>864</v>
      </c>
      <c r="B8" s="40">
        <v>374</v>
      </c>
      <c r="C8" s="77" t="s">
        <v>865</v>
      </c>
      <c r="D8" s="30"/>
    </row>
    <row r="9" ht="22.5" customHeight="1" spans="1:4">
      <c r="A9" s="77" t="s">
        <v>866</v>
      </c>
      <c r="B9" s="40"/>
      <c r="C9" s="77" t="s">
        <v>867</v>
      </c>
      <c r="D9" s="30">
        <v>66076</v>
      </c>
    </row>
    <row r="10" ht="22.5" customHeight="1" spans="1:4">
      <c r="A10" s="77" t="s">
        <v>868</v>
      </c>
      <c r="B10" s="40">
        <v>451125</v>
      </c>
      <c r="C10" s="77" t="s">
        <v>869</v>
      </c>
      <c r="D10" s="30">
        <v>547772</v>
      </c>
    </row>
    <row r="11" ht="22.5" customHeight="1" spans="1:4">
      <c r="A11" s="77" t="s">
        <v>870</v>
      </c>
      <c r="B11" s="40"/>
      <c r="C11" s="77" t="s">
        <v>871</v>
      </c>
      <c r="D11" s="30"/>
    </row>
    <row r="12" ht="22.5" customHeight="1" spans="1:4">
      <c r="A12" s="77" t="s">
        <v>872</v>
      </c>
      <c r="B12" s="40"/>
      <c r="C12" s="77" t="s">
        <v>873</v>
      </c>
      <c r="D12" s="30">
        <f>SUM(D13:D14)</f>
        <v>29456</v>
      </c>
    </row>
    <row r="13" ht="22.5" customHeight="1" spans="1:4">
      <c r="A13" s="77"/>
      <c r="B13" s="40"/>
      <c r="C13" s="77" t="s">
        <v>874</v>
      </c>
      <c r="D13" s="30">
        <v>29456</v>
      </c>
    </row>
    <row r="14" ht="22.5" customHeight="1" spans="1:4">
      <c r="A14" s="77"/>
      <c r="B14" s="40"/>
      <c r="C14" s="77" t="s">
        <v>875</v>
      </c>
      <c r="D14" s="30"/>
    </row>
    <row r="15" ht="22.5" customHeight="1" spans="1:4">
      <c r="A15" s="77" t="s">
        <v>876</v>
      </c>
      <c r="B15" s="40"/>
      <c r="C15" s="77" t="s">
        <v>877</v>
      </c>
      <c r="D15" s="30"/>
    </row>
    <row r="16" ht="22.5" customHeight="1" spans="1:4">
      <c r="A16" s="77" t="s">
        <v>878</v>
      </c>
      <c r="B16" s="40"/>
      <c r="C16" s="77"/>
      <c r="D16" s="30"/>
    </row>
    <row r="17" ht="22.5" customHeight="1" spans="1:4">
      <c r="A17" s="77"/>
      <c r="B17" s="40"/>
      <c r="C17" s="77"/>
      <c r="D17" s="30"/>
    </row>
    <row r="18" ht="22.5" customHeight="1" spans="1:4">
      <c r="A18" s="78" t="s">
        <v>6</v>
      </c>
      <c r="B18" s="41">
        <f>SUM(B5:B6)</f>
        <v>1487674</v>
      </c>
      <c r="C18" s="78" t="s">
        <v>7</v>
      </c>
      <c r="D18" s="41">
        <f>SUM(D5:D6)</f>
        <v>1487674</v>
      </c>
    </row>
  </sheetData>
  <mergeCells count="1">
    <mergeCell ref="A2:D2"/>
  </mergeCells>
  <pageMargins left="0.75" right="0.75" top="1" bottom="1" header="0.5" footer="0.5"/>
  <pageSetup paperSize="9" scale="8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1"/>
  <sheetViews>
    <sheetView workbookViewId="0">
      <selection activeCell="B20" sqref="B20"/>
    </sheetView>
  </sheetViews>
  <sheetFormatPr defaultColWidth="9" defaultRowHeight="13.5" outlineLevelCol="1"/>
  <cols>
    <col min="1" max="1" width="45.75" customWidth="1"/>
    <col min="2" max="2" width="29.375" customWidth="1"/>
  </cols>
  <sheetData>
    <row r="1" customFormat="1" ht="18" customHeight="1" spans="1:1">
      <c r="A1" s="17" t="s">
        <v>879</v>
      </c>
    </row>
    <row r="2" ht="42" customHeight="1" spans="1:2">
      <c r="A2" s="18" t="s">
        <v>880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3</v>
      </c>
      <c r="B4" s="21" t="s">
        <v>26</v>
      </c>
    </row>
    <row r="5" ht="35" customHeight="1" spans="1:2">
      <c r="A5" s="42" t="s">
        <v>28</v>
      </c>
      <c r="B5" s="41">
        <f>SUM(B6:B11)</f>
        <v>1036175</v>
      </c>
    </row>
    <row r="6" ht="35" customHeight="1" spans="1:2">
      <c r="A6" s="73" t="s">
        <v>881</v>
      </c>
      <c r="B6" s="51">
        <v>50000</v>
      </c>
    </row>
    <row r="7" ht="35" customHeight="1" spans="1:2">
      <c r="A7" s="73" t="s">
        <v>882</v>
      </c>
      <c r="B7" s="40">
        <v>22500</v>
      </c>
    </row>
    <row r="8" ht="35" customHeight="1" spans="1:2">
      <c r="A8" s="73" t="s">
        <v>883</v>
      </c>
      <c r="B8" s="40">
        <v>899675</v>
      </c>
    </row>
    <row r="9" ht="35" customHeight="1" spans="1:2">
      <c r="A9" s="73" t="s">
        <v>884</v>
      </c>
      <c r="B9" s="40">
        <v>60000</v>
      </c>
    </row>
    <row r="10" ht="35" customHeight="1" spans="1:2">
      <c r="A10" s="73" t="s">
        <v>885</v>
      </c>
      <c r="B10" s="40">
        <v>4000</v>
      </c>
    </row>
    <row r="11" ht="35" customHeight="1" spans="1:2">
      <c r="A11" s="73" t="s">
        <v>886</v>
      </c>
      <c r="B11" s="40" t="s">
        <v>50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3"/>
  <sheetViews>
    <sheetView workbookViewId="0">
      <selection activeCell="A15" sqref="A15"/>
    </sheetView>
  </sheetViews>
  <sheetFormatPr defaultColWidth="9" defaultRowHeight="13.5" outlineLevelCol="1"/>
  <cols>
    <col min="1" max="1" width="45.75" customWidth="1"/>
    <col min="2" max="2" width="29.375" customWidth="1"/>
  </cols>
  <sheetData>
    <row r="1" customFormat="1" ht="18" customHeight="1" spans="1:1">
      <c r="A1" s="17" t="s">
        <v>887</v>
      </c>
    </row>
    <row r="2" ht="42" customHeight="1" spans="1:2">
      <c r="A2" s="18" t="s">
        <v>888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3</v>
      </c>
      <c r="B4" s="21" t="s">
        <v>55</v>
      </c>
    </row>
    <row r="5" ht="35" customHeight="1" spans="1:2">
      <c r="A5" s="42" t="s">
        <v>28</v>
      </c>
      <c r="B5" s="41">
        <f>SUM(B6:B13)</f>
        <v>844370.03</v>
      </c>
    </row>
    <row r="6" ht="35" customHeight="1" spans="1:2">
      <c r="A6" s="73" t="s">
        <v>66</v>
      </c>
      <c r="B6" s="40">
        <v>328448.84</v>
      </c>
    </row>
    <row r="7" ht="35" customHeight="1" spans="1:2">
      <c r="A7" s="73" t="s">
        <v>67</v>
      </c>
      <c r="B7" s="40">
        <v>118.5</v>
      </c>
    </row>
    <row r="8" ht="35" customHeight="1" spans="1:2">
      <c r="A8" s="73" t="s">
        <v>68</v>
      </c>
      <c r="B8" s="40">
        <v>145725</v>
      </c>
    </row>
    <row r="9" ht="35" customHeight="1" spans="1:2">
      <c r="A9" s="73" t="s">
        <v>74</v>
      </c>
      <c r="B9" s="40">
        <v>22000</v>
      </c>
    </row>
    <row r="10" ht="35" customHeight="1" spans="1:2">
      <c r="A10" s="73" t="s">
        <v>80</v>
      </c>
      <c r="B10" s="40">
        <v>261670.53</v>
      </c>
    </row>
    <row r="11" ht="35" customHeight="1" spans="1:2">
      <c r="A11" s="73" t="s">
        <v>77</v>
      </c>
      <c r="B11" s="40">
        <v>86387.16</v>
      </c>
    </row>
    <row r="12" ht="35" customHeight="1" spans="1:2">
      <c r="A12" s="73" t="s">
        <v>79</v>
      </c>
      <c r="B12" s="40">
        <v>20</v>
      </c>
    </row>
    <row r="13" ht="35" customHeight="1" spans="1:2">
      <c r="A13" s="73" t="s">
        <v>889</v>
      </c>
      <c r="B13" s="40" t="s">
        <v>50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56"/>
  <sheetViews>
    <sheetView topLeftCell="A41" workbookViewId="0">
      <selection activeCell="B35" sqref="B35"/>
    </sheetView>
  </sheetViews>
  <sheetFormatPr defaultColWidth="9" defaultRowHeight="13.5" outlineLevelCol="2"/>
  <cols>
    <col min="1" max="1" width="12.5" style="53" customWidth="1"/>
    <col min="2" max="2" width="53" style="54" customWidth="1"/>
    <col min="3" max="3" width="19.125" style="55" customWidth="1"/>
    <col min="4" max="5" width="9" style="43"/>
    <col min="6" max="6" width="12.8166666666667" style="43"/>
    <col min="7" max="16382" width="9" style="43"/>
    <col min="16383" max="16384" width="9" style="56"/>
  </cols>
  <sheetData>
    <row r="1" s="43" customFormat="1" ht="19.9" customHeight="1" spans="1:3">
      <c r="A1" s="57" t="s">
        <v>890</v>
      </c>
      <c r="B1" s="57"/>
      <c r="C1" s="55"/>
    </row>
    <row r="2" s="43" customFormat="1" ht="28.9" customHeight="1" spans="1:3">
      <c r="A2" s="58" t="s">
        <v>891</v>
      </c>
      <c r="B2" s="58"/>
      <c r="C2" s="58"/>
    </row>
    <row r="3" s="43" customFormat="1" spans="1:3">
      <c r="A3" s="53"/>
      <c r="B3" s="59"/>
      <c r="C3" s="60" t="s">
        <v>83</v>
      </c>
    </row>
    <row r="4" s="52" customFormat="1" ht="41" customHeight="1" spans="1:3">
      <c r="A4" s="42" t="s">
        <v>84</v>
      </c>
      <c r="B4" s="42" t="s">
        <v>892</v>
      </c>
      <c r="C4" s="42" t="s">
        <v>86</v>
      </c>
    </row>
    <row r="5" s="52" customFormat="1" ht="29" customHeight="1" spans="1:3">
      <c r="A5" s="61" t="s">
        <v>89</v>
      </c>
      <c r="B5" s="62"/>
      <c r="C5" s="63">
        <f>SUM(,C6,C37,C42,C51,C54,C31,C40)</f>
        <v>844370.19</v>
      </c>
    </row>
    <row r="6" s="43" customFormat="1" ht="25" customHeight="1" spans="1:3">
      <c r="A6" s="64">
        <v>212</v>
      </c>
      <c r="B6" s="64" t="s">
        <v>66</v>
      </c>
      <c r="C6" s="65">
        <f>C7+C15+C18+C22+C24+C17+C26+C28</f>
        <v>328449</v>
      </c>
    </row>
    <row r="7" s="43" customFormat="1" ht="25" customHeight="1" spans="1:3">
      <c r="A7" s="64">
        <v>21208</v>
      </c>
      <c r="B7" s="66" t="s">
        <v>893</v>
      </c>
      <c r="C7" s="65">
        <f>SUM(C8:C14)</f>
        <v>178421</v>
      </c>
    </row>
    <row r="8" s="43" customFormat="1" ht="25" customHeight="1" spans="1:3">
      <c r="A8" s="67">
        <v>2120801</v>
      </c>
      <c r="B8" s="68" t="s">
        <v>894</v>
      </c>
      <c r="C8" s="69">
        <v>74574</v>
      </c>
    </row>
    <row r="9" s="43" customFormat="1" ht="25" customHeight="1" spans="1:3">
      <c r="A9" s="67">
        <v>2120802</v>
      </c>
      <c r="B9" s="68" t="s">
        <v>895</v>
      </c>
      <c r="C9" s="69"/>
    </row>
    <row r="10" s="43" customFormat="1" ht="25" customHeight="1" spans="1:3">
      <c r="A10" s="67">
        <v>2120803</v>
      </c>
      <c r="B10" s="68" t="s">
        <v>896</v>
      </c>
      <c r="C10" s="69">
        <v>30000</v>
      </c>
    </row>
    <row r="11" s="43" customFormat="1" ht="25" hidden="1" customHeight="1" spans="1:3">
      <c r="A11" s="67">
        <v>2120804</v>
      </c>
      <c r="B11" s="68" t="s">
        <v>897</v>
      </c>
      <c r="C11" s="69"/>
    </row>
    <row r="12" s="43" customFormat="1" ht="25" customHeight="1" spans="1:3">
      <c r="A12" s="67">
        <v>2120805</v>
      </c>
      <c r="B12" s="68" t="s">
        <v>898</v>
      </c>
      <c r="C12" s="69">
        <v>26300</v>
      </c>
    </row>
    <row r="13" s="43" customFormat="1" ht="25" hidden="1" customHeight="1" spans="1:3">
      <c r="A13" s="67">
        <v>2120816</v>
      </c>
      <c r="B13" s="68" t="s">
        <v>899</v>
      </c>
      <c r="C13" s="69"/>
    </row>
    <row r="14" s="43" customFormat="1" ht="25" customHeight="1" spans="1:3">
      <c r="A14" s="67">
        <v>2120899</v>
      </c>
      <c r="B14" s="68" t="s">
        <v>900</v>
      </c>
      <c r="C14" s="69">
        <v>47547</v>
      </c>
    </row>
    <row r="15" s="43" customFormat="1" ht="25" customHeight="1" spans="1:3">
      <c r="A15" s="64">
        <v>21210</v>
      </c>
      <c r="B15" s="66" t="s">
        <v>901</v>
      </c>
      <c r="C15" s="65">
        <f>C16</f>
        <v>49924</v>
      </c>
    </row>
    <row r="16" s="43" customFormat="1" ht="25" customHeight="1" spans="1:3">
      <c r="A16" s="67">
        <v>2121002</v>
      </c>
      <c r="B16" s="68" t="s">
        <v>895</v>
      </c>
      <c r="C16" s="69">
        <v>49924</v>
      </c>
    </row>
    <row r="17" s="43" customFormat="1" ht="25" customHeight="1" spans="1:3">
      <c r="A17" s="64">
        <v>21211</v>
      </c>
      <c r="B17" s="66" t="s">
        <v>902</v>
      </c>
      <c r="C17" s="65">
        <v>22230</v>
      </c>
    </row>
    <row r="18" s="43" customFormat="1" ht="25" customHeight="1" spans="1:3">
      <c r="A18" s="64">
        <v>21213</v>
      </c>
      <c r="B18" s="66" t="s">
        <v>903</v>
      </c>
      <c r="C18" s="65">
        <f>SUM(C19:C21)</f>
        <v>57434</v>
      </c>
    </row>
    <row r="19" s="43" customFormat="1" ht="25" customHeight="1" spans="1:3">
      <c r="A19" s="67">
        <v>2121301</v>
      </c>
      <c r="B19" s="68" t="s">
        <v>904</v>
      </c>
      <c r="C19" s="69">
        <v>2000</v>
      </c>
    </row>
    <row r="20" s="43" customFormat="1" ht="25" hidden="1" customHeight="1" spans="1:3">
      <c r="A20" s="67">
        <v>2121302</v>
      </c>
      <c r="B20" s="68" t="s">
        <v>905</v>
      </c>
      <c r="C20" s="69"/>
    </row>
    <row r="21" s="43" customFormat="1" ht="25" customHeight="1" spans="1:3">
      <c r="A21" s="67">
        <v>2121399</v>
      </c>
      <c r="B21" s="68" t="s">
        <v>906</v>
      </c>
      <c r="C21" s="69">
        <v>55434</v>
      </c>
    </row>
    <row r="22" s="43" customFormat="1" ht="25" customHeight="1" spans="1:3">
      <c r="A22" s="64">
        <v>21214</v>
      </c>
      <c r="B22" s="66" t="s">
        <v>907</v>
      </c>
      <c r="C22" s="65">
        <f>C23</f>
        <v>4017</v>
      </c>
    </row>
    <row r="23" s="43" customFormat="1" ht="25" customHeight="1" spans="1:3">
      <c r="A23" s="67">
        <v>2121401</v>
      </c>
      <c r="B23" s="68" t="s">
        <v>908</v>
      </c>
      <c r="C23" s="69">
        <v>4017</v>
      </c>
    </row>
    <row r="24" s="43" customFormat="1" ht="25" customHeight="1" spans="1:3">
      <c r="A24" s="64">
        <v>21216</v>
      </c>
      <c r="B24" s="66" t="s">
        <v>909</v>
      </c>
      <c r="C24" s="65">
        <f>C25</f>
        <v>8000</v>
      </c>
    </row>
    <row r="25" s="43" customFormat="1" ht="25" customHeight="1" spans="1:3">
      <c r="A25" s="67">
        <v>2121699</v>
      </c>
      <c r="B25" s="68" t="s">
        <v>910</v>
      </c>
      <c r="C25" s="69">
        <v>8000</v>
      </c>
    </row>
    <row r="26" s="43" customFormat="1" ht="25" customHeight="1" spans="1:3">
      <c r="A26" s="64">
        <v>21219</v>
      </c>
      <c r="B26" s="66" t="s">
        <v>911</v>
      </c>
      <c r="C26" s="65">
        <f>C27</f>
        <v>181</v>
      </c>
    </row>
    <row r="27" s="43" customFormat="1" ht="25" customHeight="1" spans="1:3">
      <c r="A27" s="67">
        <v>2121999</v>
      </c>
      <c r="B27" s="68" t="s">
        <v>912</v>
      </c>
      <c r="C27" s="69">
        <v>181</v>
      </c>
    </row>
    <row r="28" s="43" customFormat="1" ht="25" customHeight="1" spans="1:3">
      <c r="A28" s="64">
        <v>21298</v>
      </c>
      <c r="B28" s="66" t="s">
        <v>913</v>
      </c>
      <c r="C28" s="65">
        <f>SUM(C29:C30)</f>
        <v>8242</v>
      </c>
    </row>
    <row r="29" s="43" customFormat="1" ht="25" customHeight="1" spans="1:3">
      <c r="A29" s="67">
        <v>2129801</v>
      </c>
      <c r="B29" s="68" t="s">
        <v>518</v>
      </c>
      <c r="C29" s="69">
        <v>742</v>
      </c>
    </row>
    <row r="30" s="43" customFormat="1" ht="25" customHeight="1" spans="1:3">
      <c r="A30" s="67">
        <v>2129899</v>
      </c>
      <c r="B30" s="68" t="s">
        <v>528</v>
      </c>
      <c r="C30" s="69">
        <v>7500</v>
      </c>
    </row>
    <row r="31" s="43" customFormat="1" ht="25" customHeight="1" spans="1:3">
      <c r="A31" s="64">
        <v>213</v>
      </c>
      <c r="B31" s="70" t="s">
        <v>67</v>
      </c>
      <c r="C31" s="65">
        <f>C32+C34</f>
        <v>118.5</v>
      </c>
    </row>
    <row r="32" s="43" customFormat="1" ht="25" customHeight="1" spans="1:3">
      <c r="A32" s="64">
        <v>21366</v>
      </c>
      <c r="B32" s="66" t="s">
        <v>914</v>
      </c>
      <c r="C32" s="65">
        <f>C33</f>
        <v>3</v>
      </c>
    </row>
    <row r="33" s="43" customFormat="1" ht="25" customHeight="1" spans="1:3">
      <c r="A33" s="67">
        <v>2136601</v>
      </c>
      <c r="B33" s="68" t="s">
        <v>915</v>
      </c>
      <c r="C33" s="69">
        <v>3</v>
      </c>
    </row>
    <row r="34" s="43" customFormat="1" ht="25" customHeight="1" spans="1:3">
      <c r="A34" s="64">
        <v>21372</v>
      </c>
      <c r="B34" s="66" t="s">
        <v>916</v>
      </c>
      <c r="C34" s="65">
        <f>C35+C36</f>
        <v>115.5</v>
      </c>
    </row>
    <row r="35" s="43" customFormat="1" ht="25" customHeight="1" spans="1:3">
      <c r="A35" s="67">
        <v>2137201</v>
      </c>
      <c r="B35" s="68" t="s">
        <v>917</v>
      </c>
      <c r="C35" s="69">
        <v>97.5</v>
      </c>
    </row>
    <row r="36" s="43" customFormat="1" ht="25" customHeight="1" spans="1:3">
      <c r="A36" s="67">
        <v>2137202</v>
      </c>
      <c r="B36" s="68" t="s">
        <v>915</v>
      </c>
      <c r="C36" s="69">
        <v>18</v>
      </c>
    </row>
    <row r="37" s="43" customFormat="1" ht="25" customHeight="1" spans="1:3">
      <c r="A37" s="64">
        <v>214</v>
      </c>
      <c r="B37" s="70" t="s">
        <v>68</v>
      </c>
      <c r="C37" s="65">
        <f>C38</f>
        <v>145725</v>
      </c>
    </row>
    <row r="38" s="43" customFormat="1" ht="25" customHeight="1" spans="1:3">
      <c r="A38" s="64">
        <v>21498</v>
      </c>
      <c r="B38" s="66" t="s">
        <v>913</v>
      </c>
      <c r="C38" s="65">
        <f>C39</f>
        <v>145725</v>
      </c>
    </row>
    <row r="39" s="43" customFormat="1" ht="25" customHeight="1" spans="1:3">
      <c r="A39" s="67">
        <v>2149899</v>
      </c>
      <c r="B39" s="68" t="s">
        <v>603</v>
      </c>
      <c r="C39" s="69">
        <v>145725</v>
      </c>
    </row>
    <row r="40" s="43" customFormat="1" ht="25" customHeight="1" spans="1:3">
      <c r="A40" s="64">
        <v>222</v>
      </c>
      <c r="B40" s="70" t="s">
        <v>74</v>
      </c>
      <c r="C40" s="65">
        <f>C41</f>
        <v>22000</v>
      </c>
    </row>
    <row r="41" s="43" customFormat="1" ht="25" customHeight="1" spans="1:3">
      <c r="A41" s="67">
        <v>2229801</v>
      </c>
      <c r="B41" s="68" t="s">
        <v>918</v>
      </c>
      <c r="C41" s="69">
        <v>22000</v>
      </c>
    </row>
    <row r="42" s="43" customFormat="1" ht="25" customHeight="1" spans="1:3">
      <c r="A42" s="64">
        <v>229</v>
      </c>
      <c r="B42" s="70" t="s">
        <v>80</v>
      </c>
      <c r="C42" s="65">
        <f>SUM(C43,C45,C49)</f>
        <v>261670.53</v>
      </c>
    </row>
    <row r="43" s="43" customFormat="1" ht="25" customHeight="1" spans="1:3">
      <c r="A43" s="64">
        <v>22904</v>
      </c>
      <c r="B43" s="66" t="s">
        <v>919</v>
      </c>
      <c r="C43" s="65">
        <f>C44</f>
        <v>257422</v>
      </c>
    </row>
    <row r="44" s="43" customFormat="1" ht="25" customHeight="1" spans="1:3">
      <c r="A44" s="67">
        <v>2290402</v>
      </c>
      <c r="B44" s="68" t="s">
        <v>920</v>
      </c>
      <c r="C44" s="69">
        <v>257422</v>
      </c>
    </row>
    <row r="45" s="43" customFormat="1" ht="25" customHeight="1" spans="1:3">
      <c r="A45" s="64">
        <v>22960</v>
      </c>
      <c r="B45" s="66" t="s">
        <v>921</v>
      </c>
      <c r="C45" s="65">
        <f>SUM(C46:C48)</f>
        <v>748.53</v>
      </c>
    </row>
    <row r="46" s="43" customFormat="1" ht="25" customHeight="1" spans="1:3">
      <c r="A46" s="67">
        <v>2296002</v>
      </c>
      <c r="B46" s="68" t="s">
        <v>922</v>
      </c>
      <c r="C46" s="69">
        <v>639.28</v>
      </c>
    </row>
    <row r="47" s="43" customFormat="1" ht="25" customHeight="1" spans="1:3">
      <c r="A47" s="67">
        <v>2296003</v>
      </c>
      <c r="B47" s="68" t="s">
        <v>923</v>
      </c>
      <c r="C47" s="69">
        <v>59.7</v>
      </c>
    </row>
    <row r="48" s="43" customFormat="1" ht="25" customHeight="1" spans="1:3">
      <c r="A48" s="67">
        <v>2296006</v>
      </c>
      <c r="B48" s="68" t="s">
        <v>924</v>
      </c>
      <c r="C48" s="69">
        <v>49.55</v>
      </c>
    </row>
    <row r="49" s="43" customFormat="1" ht="25" customHeight="1" spans="1:3">
      <c r="A49" s="64">
        <v>22998</v>
      </c>
      <c r="B49" s="66" t="s">
        <v>913</v>
      </c>
      <c r="C49" s="65">
        <v>3500</v>
      </c>
    </row>
    <row r="50" s="43" customFormat="1" ht="25" customHeight="1" spans="1:3">
      <c r="A50" s="67">
        <v>2299899</v>
      </c>
      <c r="B50" s="68" t="s">
        <v>80</v>
      </c>
      <c r="C50" s="69">
        <v>3500</v>
      </c>
    </row>
    <row r="51" s="43" customFormat="1" ht="25" customHeight="1" spans="1:3">
      <c r="A51" s="64">
        <v>232</v>
      </c>
      <c r="B51" s="71" t="s">
        <v>77</v>
      </c>
      <c r="C51" s="65">
        <f>C53</f>
        <v>86387.16</v>
      </c>
    </row>
    <row r="52" s="43" customFormat="1" ht="25" customHeight="1" spans="1:3">
      <c r="A52" s="64">
        <v>23204</v>
      </c>
      <c r="B52" s="66" t="s">
        <v>925</v>
      </c>
      <c r="C52" s="65">
        <f>C53</f>
        <v>86387.16</v>
      </c>
    </row>
    <row r="53" s="43" customFormat="1" ht="25" customHeight="1" spans="1:3">
      <c r="A53" s="67" t="s">
        <v>926</v>
      </c>
      <c r="B53" s="68" t="s">
        <v>927</v>
      </c>
      <c r="C53" s="69">
        <v>86387.16</v>
      </c>
    </row>
    <row r="54" s="43" customFormat="1" ht="25" customHeight="1" spans="1:3">
      <c r="A54" s="64">
        <v>233</v>
      </c>
      <c r="B54" s="71" t="s">
        <v>79</v>
      </c>
      <c r="C54" s="65">
        <f>C56</f>
        <v>20</v>
      </c>
    </row>
    <row r="55" s="43" customFormat="1" ht="25" customHeight="1" spans="1:3">
      <c r="A55" s="64">
        <v>23304</v>
      </c>
      <c r="B55" s="66" t="s">
        <v>928</v>
      </c>
      <c r="C55" s="65">
        <f>C56</f>
        <v>20</v>
      </c>
    </row>
    <row r="56" s="43" customFormat="1" ht="25" customHeight="1" spans="1:3">
      <c r="A56" s="67">
        <v>2330498</v>
      </c>
      <c r="B56" s="68" t="s">
        <v>929</v>
      </c>
      <c r="C56" s="72">
        <v>20</v>
      </c>
    </row>
  </sheetData>
  <mergeCells count="2">
    <mergeCell ref="A2:C2"/>
    <mergeCell ref="A5:B5"/>
  </mergeCells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7"/>
  <sheetViews>
    <sheetView workbookViewId="0">
      <selection activeCell="A31" sqref="A31"/>
    </sheetView>
  </sheetViews>
  <sheetFormatPr defaultColWidth="9" defaultRowHeight="13.5" outlineLevelRow="6" outlineLevelCol="1"/>
  <cols>
    <col min="1" max="1" width="45.75" customWidth="1"/>
    <col min="2" max="2" width="29.375" customWidth="1"/>
  </cols>
  <sheetData>
    <row r="1" customFormat="1" ht="18" customHeight="1" spans="1:1">
      <c r="A1" s="17" t="s">
        <v>930</v>
      </c>
    </row>
    <row r="2" ht="42" customHeight="1" spans="1:2">
      <c r="A2" s="18" t="s">
        <v>931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3</v>
      </c>
      <c r="B4" s="22" t="s">
        <v>932</v>
      </c>
    </row>
    <row r="5" ht="35" customHeight="1" spans="1:2">
      <c r="A5" s="42" t="s">
        <v>28</v>
      </c>
      <c r="B5" s="41">
        <v>374</v>
      </c>
    </row>
    <row r="6" ht="35" hidden="1" customHeight="1" spans="1:2">
      <c r="A6" s="49"/>
      <c r="B6" s="41"/>
    </row>
    <row r="7" ht="35" hidden="1" customHeight="1" spans="1:2">
      <c r="A7" s="50"/>
      <c r="B7" s="51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6"/>
  <sheetViews>
    <sheetView workbookViewId="0">
      <selection activeCell="A21" sqref="A21"/>
    </sheetView>
  </sheetViews>
  <sheetFormatPr defaultColWidth="9" defaultRowHeight="13.5" outlineLevelRow="5" outlineLevelCol="1"/>
  <cols>
    <col min="1" max="1" width="50.5" style="43" customWidth="1"/>
    <col min="2" max="2" width="26.25" style="43" customWidth="1"/>
    <col min="3" max="16384" width="9" style="43"/>
  </cols>
  <sheetData>
    <row r="1" s="43" customFormat="1" ht="14.25" spans="1:2">
      <c r="A1" s="44" t="s">
        <v>933</v>
      </c>
      <c r="B1" s="44"/>
    </row>
    <row r="2" s="43" customFormat="1" ht="30" customHeight="1" spans="1:2">
      <c r="A2" s="45" t="s">
        <v>934</v>
      </c>
      <c r="B2" s="45"/>
    </row>
    <row r="3" s="43" customFormat="1" ht="18" customHeight="1" spans="2:2">
      <c r="B3" s="46" t="s">
        <v>2</v>
      </c>
    </row>
    <row r="4" s="43" customFormat="1" ht="39" customHeight="1" spans="1:2">
      <c r="A4" s="42" t="s">
        <v>854</v>
      </c>
      <c r="B4" s="42" t="s">
        <v>855</v>
      </c>
    </row>
    <row r="5" s="43" customFormat="1" ht="65" customHeight="1" spans="1:2">
      <c r="A5" s="47" t="s">
        <v>935</v>
      </c>
      <c r="B5" s="48">
        <v>3235882</v>
      </c>
    </row>
    <row r="6" s="43" customFormat="1" ht="65" customHeight="1" spans="1:2">
      <c r="A6" s="47" t="s">
        <v>936</v>
      </c>
      <c r="B6" s="48">
        <v>3151575.67</v>
      </c>
    </row>
  </sheetData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9"/>
  <sheetViews>
    <sheetView workbookViewId="0">
      <selection activeCell="C20" sqref="C20"/>
    </sheetView>
  </sheetViews>
  <sheetFormatPr defaultColWidth="9" defaultRowHeight="13.5" outlineLevelCol="3"/>
  <cols>
    <col min="1" max="1" width="28.25" customWidth="1"/>
    <col min="2" max="2" width="14.5" customWidth="1"/>
    <col min="3" max="3" width="37.5" customWidth="1"/>
    <col min="4" max="4" width="20.375" customWidth="1"/>
  </cols>
  <sheetData>
    <row r="1" customFormat="1" ht="18" customHeight="1" spans="1:1">
      <c r="A1" s="17" t="s">
        <v>937</v>
      </c>
    </row>
    <row r="2" ht="42" customHeight="1" spans="1:4">
      <c r="A2" s="18" t="s">
        <v>938</v>
      </c>
      <c r="B2" s="18"/>
      <c r="C2" s="18"/>
      <c r="D2" s="18"/>
    </row>
    <row r="3" ht="18" customHeight="1" spans="1:4">
      <c r="A3" s="19"/>
      <c r="B3" s="19"/>
      <c r="C3" s="19"/>
      <c r="D3" s="20" t="s">
        <v>2</v>
      </c>
    </row>
    <row r="4" ht="39" customHeight="1" spans="1:4">
      <c r="A4" s="21" t="s">
        <v>939</v>
      </c>
      <c r="B4" s="21" t="s">
        <v>758</v>
      </c>
      <c r="C4" s="21" t="s">
        <v>939</v>
      </c>
      <c r="D4" s="21" t="s">
        <v>758</v>
      </c>
    </row>
    <row r="5" ht="34" customHeight="1" spans="1:4">
      <c r="A5" s="39" t="s">
        <v>940</v>
      </c>
      <c r="B5" s="40" t="s">
        <v>50</v>
      </c>
      <c r="C5" s="36" t="s">
        <v>941</v>
      </c>
      <c r="D5" s="30">
        <v>13</v>
      </c>
    </row>
    <row r="6" ht="34" customHeight="1" spans="1:4">
      <c r="A6" s="21" t="s">
        <v>759</v>
      </c>
      <c r="B6" s="41" t="s">
        <v>50</v>
      </c>
      <c r="C6" s="42" t="s">
        <v>760</v>
      </c>
      <c r="D6" s="38">
        <v>13</v>
      </c>
    </row>
    <row r="7" ht="34" customHeight="1" spans="1:4">
      <c r="A7" s="39" t="s">
        <v>942</v>
      </c>
      <c r="B7" s="40">
        <v>13.219</v>
      </c>
      <c r="C7" s="39" t="s">
        <v>943</v>
      </c>
      <c r="D7" s="40" t="s">
        <v>50</v>
      </c>
    </row>
    <row r="8" ht="31" customHeight="1" spans="1:4">
      <c r="A8" s="39" t="s">
        <v>944</v>
      </c>
      <c r="B8" s="40" t="s">
        <v>50</v>
      </c>
      <c r="C8" s="39"/>
      <c r="D8" s="30"/>
    </row>
    <row r="9" ht="34" customHeight="1" spans="1:4">
      <c r="A9" s="21" t="s">
        <v>945</v>
      </c>
      <c r="B9" s="41">
        <f>SUM(B6:B8)</f>
        <v>13.219</v>
      </c>
      <c r="C9" s="42" t="s">
        <v>946</v>
      </c>
      <c r="D9" s="38">
        <f>SUM(D6:D7)</f>
        <v>13</v>
      </c>
    </row>
  </sheetData>
  <mergeCells count="1">
    <mergeCell ref="A2:D2"/>
  </mergeCells>
  <pageMargins left="0.75" right="0.75" top="1" bottom="1" header="0.5" footer="0.5"/>
  <pageSetup paperSize="9" scale="87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8"/>
  <sheetViews>
    <sheetView workbookViewId="0">
      <selection activeCell="B24" sqref="B24"/>
    </sheetView>
  </sheetViews>
  <sheetFormatPr defaultColWidth="9" defaultRowHeight="13.5" outlineLevelRow="7" outlineLevelCol="1"/>
  <cols>
    <col min="1" max="1" width="50.375" customWidth="1"/>
    <col min="2" max="2" width="28.5" customWidth="1"/>
  </cols>
  <sheetData>
    <row r="1" customFormat="1" ht="18" customHeight="1" spans="1:1">
      <c r="A1" s="17" t="s">
        <v>947</v>
      </c>
    </row>
    <row r="2" ht="42" customHeight="1" spans="1:2">
      <c r="A2" s="18" t="s">
        <v>948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939</v>
      </c>
      <c r="B4" s="21" t="s">
        <v>758</v>
      </c>
    </row>
    <row r="5" ht="34" customHeight="1" spans="1:2">
      <c r="A5" s="34" t="s">
        <v>949</v>
      </c>
      <c r="B5" s="38">
        <f>SUM(B6:B8)</f>
        <v>13.219</v>
      </c>
    </row>
    <row r="6" ht="34" customHeight="1" spans="1:2">
      <c r="A6" s="39" t="s">
        <v>940</v>
      </c>
      <c r="B6" s="30" t="s">
        <v>50</v>
      </c>
    </row>
    <row r="7" ht="34" customHeight="1" spans="1:2">
      <c r="A7" s="39" t="s">
        <v>942</v>
      </c>
      <c r="B7" s="30">
        <v>13.219</v>
      </c>
    </row>
    <row r="8" ht="34" customHeight="1" spans="1:2">
      <c r="A8" s="39" t="s">
        <v>944</v>
      </c>
      <c r="B8" s="30" t="s">
        <v>50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7"/>
  <sheetViews>
    <sheetView workbookViewId="0">
      <selection activeCell="C25" sqref="C25"/>
    </sheetView>
  </sheetViews>
  <sheetFormatPr defaultColWidth="9" defaultRowHeight="13.5" outlineLevelRow="6" outlineLevelCol="1"/>
  <cols>
    <col min="1" max="1" width="50.375" customWidth="1"/>
    <col min="2" max="2" width="28.5" customWidth="1"/>
  </cols>
  <sheetData>
    <row r="1" customFormat="1" ht="18" customHeight="1" spans="1:1">
      <c r="A1" s="17" t="s">
        <v>947</v>
      </c>
    </row>
    <row r="2" ht="42" customHeight="1" spans="1:2">
      <c r="A2" s="18" t="s">
        <v>948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939</v>
      </c>
      <c r="B4" s="21" t="s">
        <v>758</v>
      </c>
    </row>
    <row r="5" ht="34" customHeight="1" spans="1:2">
      <c r="A5" s="34" t="s">
        <v>950</v>
      </c>
      <c r="B5" s="38">
        <f>SUM(B6:B7)</f>
        <v>13</v>
      </c>
    </row>
    <row r="6" ht="34" customHeight="1" spans="1:2">
      <c r="A6" s="36" t="s">
        <v>943</v>
      </c>
      <c r="B6" s="30" t="s">
        <v>50</v>
      </c>
    </row>
    <row r="7" ht="34" customHeight="1" spans="1:2">
      <c r="A7" s="36" t="s">
        <v>941</v>
      </c>
      <c r="B7" s="30">
        <v>13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B6"/>
  <sheetViews>
    <sheetView workbookViewId="0">
      <selection activeCell="A27" sqref="A27"/>
    </sheetView>
  </sheetViews>
  <sheetFormatPr defaultColWidth="9" defaultRowHeight="13.5" outlineLevelRow="5" outlineLevelCol="1"/>
  <cols>
    <col min="1" max="1" width="60" customWidth="1"/>
    <col min="2" max="2" width="22" customWidth="1"/>
  </cols>
  <sheetData>
    <row r="1" customFormat="1" ht="18" customHeight="1" spans="1:1">
      <c r="A1" s="17" t="s">
        <v>951</v>
      </c>
    </row>
    <row r="2" ht="42" customHeight="1" spans="1:2">
      <c r="A2" s="18" t="s">
        <v>952</v>
      </c>
      <c r="B2" s="18"/>
    </row>
    <row r="3" ht="18" customHeight="1" spans="1:2">
      <c r="A3" s="19"/>
      <c r="B3" s="20" t="s">
        <v>2</v>
      </c>
    </row>
    <row r="4" ht="42" customHeight="1" spans="1:2">
      <c r="A4" s="21" t="s">
        <v>939</v>
      </c>
      <c r="B4" s="21" t="s">
        <v>758</v>
      </c>
    </row>
    <row r="5" ht="42" customHeight="1" spans="1:2">
      <c r="A5" s="34" t="s">
        <v>953</v>
      </c>
      <c r="B5" s="35">
        <v>10</v>
      </c>
    </row>
    <row r="6" ht="33" customHeight="1" spans="1:2">
      <c r="A6" s="36" t="s">
        <v>954</v>
      </c>
      <c r="B6" s="37">
        <v>10</v>
      </c>
    </row>
  </sheetData>
  <mergeCells count="1">
    <mergeCell ref="A2:B2"/>
  </mergeCells>
  <printOptions horizontalCentered="1"/>
  <pageMargins left="0.751388888888889" right="0.590277777777778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28"/>
  <sheetViews>
    <sheetView topLeftCell="A5" workbookViewId="0">
      <selection activeCell="C27" sqref="C27"/>
    </sheetView>
  </sheetViews>
  <sheetFormatPr defaultColWidth="9" defaultRowHeight="13.5" outlineLevelCol="3"/>
  <cols>
    <col min="1" max="1" width="35.5" customWidth="1"/>
    <col min="2" max="2" width="14.5" customWidth="1"/>
    <col min="3" max="3" width="23.625" customWidth="1"/>
    <col min="4" max="4" width="20.375" customWidth="1"/>
  </cols>
  <sheetData>
    <row r="1" customFormat="1" ht="18" customHeight="1" spans="1:1">
      <c r="A1" s="17" t="s">
        <v>23</v>
      </c>
    </row>
    <row r="2" ht="42" customHeight="1" spans="1:4">
      <c r="A2" s="18" t="s">
        <v>24</v>
      </c>
      <c r="B2" s="18"/>
      <c r="C2" s="18"/>
      <c r="D2" s="18"/>
    </row>
    <row r="3" ht="18" customHeight="1" spans="1:4">
      <c r="A3" s="19"/>
      <c r="B3" s="19"/>
      <c r="C3" s="19"/>
      <c r="D3" s="20" t="s">
        <v>2</v>
      </c>
    </row>
    <row r="4" ht="39" customHeight="1" spans="1:4">
      <c r="A4" s="21" t="s">
        <v>3</v>
      </c>
      <c r="B4" s="21" t="s">
        <v>25</v>
      </c>
      <c r="C4" s="21" t="s">
        <v>26</v>
      </c>
      <c r="D4" s="22" t="s">
        <v>27</v>
      </c>
    </row>
    <row r="5" ht="22.5" customHeight="1" spans="1:4">
      <c r="A5" s="42" t="s">
        <v>28</v>
      </c>
      <c r="B5" s="41">
        <f>SUM(B6,B20)</f>
        <v>725390</v>
      </c>
      <c r="C5" s="41">
        <f>SUM(C6,C20)</f>
        <v>761659</v>
      </c>
      <c r="D5" s="38">
        <f>C5/B5*100</f>
        <v>104.999931071562</v>
      </c>
    </row>
    <row r="6" ht="22.5" customHeight="1" spans="1:4">
      <c r="A6" s="135" t="s">
        <v>29</v>
      </c>
      <c r="B6" s="41">
        <f>SUM(B7:B19)</f>
        <v>648775</v>
      </c>
      <c r="C6" s="41">
        <f>SUM(C7:C19)</f>
        <v>682899</v>
      </c>
      <c r="D6" s="38">
        <f t="shared" ref="D6:D28" si="0">C6/B6*100</f>
        <v>105.259758776155</v>
      </c>
    </row>
    <row r="7" ht="22.5" customHeight="1" spans="1:4">
      <c r="A7" s="73" t="s">
        <v>30</v>
      </c>
      <c r="B7" s="40">
        <v>257170</v>
      </c>
      <c r="C7" s="40">
        <v>296169</v>
      </c>
      <c r="D7" s="30">
        <f t="shared" si="0"/>
        <v>115.164677061866</v>
      </c>
    </row>
    <row r="8" ht="22.5" customHeight="1" spans="1:4">
      <c r="A8" s="73" t="s">
        <v>31</v>
      </c>
      <c r="B8" s="40">
        <v>83049</v>
      </c>
      <c r="C8" s="40">
        <v>79000</v>
      </c>
      <c r="D8" s="30">
        <f t="shared" si="0"/>
        <v>95.124565015834</v>
      </c>
    </row>
    <row r="9" ht="22.5" customHeight="1" spans="1:4">
      <c r="A9" s="73" t="s">
        <v>32</v>
      </c>
      <c r="B9" s="40">
        <v>17255</v>
      </c>
      <c r="C9" s="40">
        <v>17850</v>
      </c>
      <c r="D9" s="30">
        <f t="shared" si="0"/>
        <v>103.448275862069</v>
      </c>
    </row>
    <row r="10" ht="22.5" customHeight="1" spans="1:4">
      <c r="A10" s="73" t="s">
        <v>33</v>
      </c>
      <c r="B10" s="40">
        <v>1804</v>
      </c>
      <c r="C10" s="40">
        <v>1990</v>
      </c>
      <c r="D10" s="30">
        <f t="shared" si="0"/>
        <v>110.310421286031</v>
      </c>
    </row>
    <row r="11" ht="22.5" customHeight="1" spans="1:4">
      <c r="A11" s="73" t="s">
        <v>34</v>
      </c>
      <c r="B11" s="40">
        <v>55714</v>
      </c>
      <c r="C11" s="40">
        <v>63100</v>
      </c>
      <c r="D11" s="30">
        <f t="shared" si="0"/>
        <v>113.256991061493</v>
      </c>
    </row>
    <row r="12" ht="22.5" customHeight="1" spans="1:4">
      <c r="A12" s="73" t="s">
        <v>35</v>
      </c>
      <c r="B12" s="40">
        <v>49337</v>
      </c>
      <c r="C12" s="40">
        <v>51850</v>
      </c>
      <c r="D12" s="30">
        <f t="shared" si="0"/>
        <v>105.093540344974</v>
      </c>
    </row>
    <row r="13" ht="22.5" customHeight="1" spans="1:4">
      <c r="A13" s="73" t="s">
        <v>36</v>
      </c>
      <c r="B13" s="40">
        <v>52247</v>
      </c>
      <c r="C13" s="40">
        <v>54870</v>
      </c>
      <c r="D13" s="30">
        <f t="shared" si="0"/>
        <v>105.02038394549</v>
      </c>
    </row>
    <row r="14" ht="22.5" customHeight="1" spans="1:4">
      <c r="A14" s="73" t="s">
        <v>37</v>
      </c>
      <c r="B14" s="40">
        <v>30918</v>
      </c>
      <c r="C14" s="40">
        <v>32470</v>
      </c>
      <c r="D14" s="30">
        <f t="shared" si="0"/>
        <v>105.019729607348</v>
      </c>
    </row>
    <row r="15" ht="22.5" customHeight="1" spans="1:4">
      <c r="A15" s="73" t="s">
        <v>38</v>
      </c>
      <c r="B15" s="40">
        <v>22</v>
      </c>
      <c r="C15" s="40">
        <v>5000</v>
      </c>
      <c r="D15" s="30">
        <f t="shared" si="0"/>
        <v>22727.2727272727</v>
      </c>
    </row>
    <row r="16" ht="22.5" customHeight="1" spans="1:4">
      <c r="A16" s="73" t="s">
        <v>39</v>
      </c>
      <c r="B16" s="51">
        <v>108</v>
      </c>
      <c r="C16" s="51">
        <v>250</v>
      </c>
      <c r="D16" s="30">
        <f t="shared" si="0"/>
        <v>231.481481481481</v>
      </c>
    </row>
    <row r="17" ht="22.5" customHeight="1" spans="1:4">
      <c r="A17" s="73" t="s">
        <v>40</v>
      </c>
      <c r="B17" s="51">
        <v>53377</v>
      </c>
      <c r="C17" s="51">
        <v>40000</v>
      </c>
      <c r="D17" s="30">
        <f t="shared" si="0"/>
        <v>74.9386439852371</v>
      </c>
    </row>
    <row r="18" ht="22.5" customHeight="1" spans="1:4">
      <c r="A18" s="73" t="s">
        <v>41</v>
      </c>
      <c r="B18" s="51">
        <v>47490</v>
      </c>
      <c r="C18" s="51">
        <v>40000</v>
      </c>
      <c r="D18" s="30">
        <f t="shared" si="0"/>
        <v>84.2282585807538</v>
      </c>
    </row>
    <row r="19" ht="22.5" customHeight="1" spans="1:4">
      <c r="A19" s="73" t="s">
        <v>42</v>
      </c>
      <c r="B19" s="136">
        <v>284</v>
      </c>
      <c r="C19" s="136">
        <v>350</v>
      </c>
      <c r="D19" s="30">
        <f t="shared" si="0"/>
        <v>123.239436619718</v>
      </c>
    </row>
    <row r="20" ht="22.5" customHeight="1" spans="1:4">
      <c r="A20" s="137" t="s">
        <v>43</v>
      </c>
      <c r="B20" s="41">
        <f>SUM(B21:B28)</f>
        <v>76615</v>
      </c>
      <c r="C20" s="41">
        <f>SUM(C21:C28)</f>
        <v>78760</v>
      </c>
      <c r="D20" s="38">
        <f t="shared" si="0"/>
        <v>102.799712849964</v>
      </c>
    </row>
    <row r="21" ht="22.5" customHeight="1" spans="1:4">
      <c r="A21" s="138" t="s">
        <v>44</v>
      </c>
      <c r="B21" s="40">
        <v>37760</v>
      </c>
      <c r="C21" s="40">
        <v>40800</v>
      </c>
      <c r="D21" s="30">
        <f t="shared" si="0"/>
        <v>108.050847457627</v>
      </c>
    </row>
    <row r="22" ht="22.5" customHeight="1" spans="1:4">
      <c r="A22" s="138" t="s">
        <v>45</v>
      </c>
      <c r="B22" s="40">
        <v>11667</v>
      </c>
      <c r="C22" s="40">
        <v>10060</v>
      </c>
      <c r="D22" s="30">
        <f t="shared" si="0"/>
        <v>86.2261078254907</v>
      </c>
    </row>
    <row r="23" ht="22.5" customHeight="1" spans="1:4">
      <c r="A23" s="138" t="s">
        <v>46</v>
      </c>
      <c r="B23" s="40">
        <v>856</v>
      </c>
      <c r="C23" s="40">
        <v>900</v>
      </c>
      <c r="D23" s="30">
        <f t="shared" si="0"/>
        <v>105.140186915888</v>
      </c>
    </row>
    <row r="24" ht="22.5" customHeight="1" spans="1:4">
      <c r="A24" s="138" t="s">
        <v>47</v>
      </c>
      <c r="B24" s="40">
        <v>18667</v>
      </c>
      <c r="C24" s="40">
        <v>2000</v>
      </c>
      <c r="D24" s="30">
        <f t="shared" si="0"/>
        <v>10.7140943911716</v>
      </c>
    </row>
    <row r="25" ht="22.5" customHeight="1" spans="1:4">
      <c r="A25" s="139" t="s">
        <v>48</v>
      </c>
      <c r="B25" s="40">
        <v>1238</v>
      </c>
      <c r="C25" s="40">
        <v>5000</v>
      </c>
      <c r="D25" s="30">
        <f t="shared" si="0"/>
        <v>403.877221324717</v>
      </c>
    </row>
    <row r="26" ht="22.5" customHeight="1" spans="1:4">
      <c r="A26" s="138" t="s">
        <v>49</v>
      </c>
      <c r="B26" s="30" t="s">
        <v>50</v>
      </c>
      <c r="C26" s="30" t="s">
        <v>50</v>
      </c>
      <c r="D26" s="30" t="s">
        <v>50</v>
      </c>
    </row>
    <row r="27" ht="22.5" customHeight="1" spans="1:4">
      <c r="A27" s="138" t="s">
        <v>51</v>
      </c>
      <c r="B27" s="30" t="s">
        <v>50</v>
      </c>
      <c r="C27" s="40">
        <v>20000</v>
      </c>
      <c r="D27" s="30" t="s">
        <v>50</v>
      </c>
    </row>
    <row r="28" ht="22.5" customHeight="1" spans="1:4">
      <c r="A28" s="138" t="s">
        <v>52</v>
      </c>
      <c r="B28" s="40">
        <v>6427</v>
      </c>
      <c r="C28" s="30" t="s">
        <v>50</v>
      </c>
      <c r="D28" s="30" t="s">
        <v>50</v>
      </c>
    </row>
  </sheetData>
  <mergeCells count="1">
    <mergeCell ref="A2:D2"/>
  </mergeCells>
  <pageMargins left="0.75" right="0.75" top="1" bottom="1" header="0.5" footer="0.5"/>
  <pageSetup paperSize="9" scale="93" fitToHeight="0" orientation="portrait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9"/>
  <sheetViews>
    <sheetView workbookViewId="0">
      <selection activeCell="D25" sqref="D25"/>
    </sheetView>
  </sheetViews>
  <sheetFormatPr defaultColWidth="9" defaultRowHeight="13.5" outlineLevelCol="3"/>
  <cols>
    <col min="1" max="1" width="42.625" customWidth="1"/>
    <col min="2" max="2" width="14.5" customWidth="1"/>
    <col min="3" max="3" width="23.625" customWidth="1"/>
    <col min="4" max="4" width="20.375" customWidth="1"/>
  </cols>
  <sheetData>
    <row r="1" customFormat="1" ht="18" customHeight="1" spans="1:1">
      <c r="A1" s="17" t="s">
        <v>955</v>
      </c>
    </row>
    <row r="2" ht="42" customHeight="1" spans="1:4">
      <c r="A2" s="18" t="s">
        <v>956</v>
      </c>
      <c r="B2" s="18"/>
      <c r="C2" s="18"/>
      <c r="D2" s="18"/>
    </row>
    <row r="3" ht="18" customHeight="1" spans="1:4">
      <c r="A3" s="19"/>
      <c r="B3" s="19"/>
      <c r="C3" s="19"/>
      <c r="D3" s="20" t="s">
        <v>2</v>
      </c>
    </row>
    <row r="4" ht="39" customHeight="1" spans="1:4">
      <c r="A4" s="21" t="s">
        <v>3</v>
      </c>
      <c r="B4" s="21" t="s">
        <v>25</v>
      </c>
      <c r="C4" s="21" t="s">
        <v>26</v>
      </c>
      <c r="D4" s="22" t="s">
        <v>957</v>
      </c>
    </row>
    <row r="5" ht="30" customHeight="1" spans="1:4">
      <c r="A5" s="29" t="s">
        <v>958</v>
      </c>
      <c r="B5" s="30">
        <v>32421</v>
      </c>
      <c r="C5" s="30">
        <v>32400</v>
      </c>
      <c r="D5" s="31">
        <f t="shared" ref="D5:D9" si="0">(C5-B5)/B5*100</f>
        <v>-0.0647728324234293</v>
      </c>
    </row>
    <row r="6" ht="30" customHeight="1" spans="1:4">
      <c r="A6" s="29" t="s">
        <v>959</v>
      </c>
      <c r="B6" s="30">
        <v>1605</v>
      </c>
      <c r="C6" s="30" t="s">
        <v>50</v>
      </c>
      <c r="D6" s="30" t="s">
        <v>50</v>
      </c>
    </row>
    <row r="7" ht="30" customHeight="1" spans="1:4">
      <c r="A7" s="32" t="s">
        <v>960</v>
      </c>
      <c r="B7" s="30">
        <v>3746</v>
      </c>
      <c r="C7" s="30" t="s">
        <v>50</v>
      </c>
      <c r="D7" s="30" t="s">
        <v>50</v>
      </c>
    </row>
    <row r="8" ht="30" customHeight="1" spans="1:4">
      <c r="A8" s="33" t="s">
        <v>961</v>
      </c>
      <c r="B8" s="30">
        <v>22332</v>
      </c>
      <c r="C8" s="30">
        <v>23725</v>
      </c>
      <c r="D8" s="31">
        <f t="shared" si="0"/>
        <v>6.23768583198997</v>
      </c>
    </row>
    <row r="9" ht="30" customHeight="1" spans="1:4">
      <c r="A9" s="26" t="s">
        <v>962</v>
      </c>
      <c r="B9" s="27">
        <f>SUM(B4:B8)</f>
        <v>60104</v>
      </c>
      <c r="C9" s="27">
        <f>SUM(C4:C8)</f>
        <v>56125</v>
      </c>
      <c r="D9" s="31">
        <f t="shared" si="0"/>
        <v>-6.62019166777586</v>
      </c>
    </row>
  </sheetData>
  <mergeCells count="1">
    <mergeCell ref="A2:D2"/>
  </mergeCells>
  <pageMargins left="0.75" right="0.75" top="1" bottom="1" header="0.5" footer="0.5"/>
  <pageSetup paperSize="9" scale="87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9"/>
  <sheetViews>
    <sheetView workbookViewId="0">
      <selection activeCell="D15" sqref="D15"/>
    </sheetView>
  </sheetViews>
  <sheetFormatPr defaultColWidth="9" defaultRowHeight="13.5" outlineLevelCol="4"/>
  <cols>
    <col min="1" max="1" width="42.625" customWidth="1"/>
    <col min="2" max="3" width="14.5" customWidth="1"/>
    <col min="4" max="4" width="16.5" customWidth="1"/>
    <col min="5" max="5" width="14.125" customWidth="1"/>
  </cols>
  <sheetData>
    <row r="1" customFormat="1" ht="18" customHeight="1" spans="1:1">
      <c r="A1" s="17" t="s">
        <v>963</v>
      </c>
    </row>
    <row r="2" ht="42" customHeight="1" spans="1:5">
      <c r="A2" s="18" t="s">
        <v>964</v>
      </c>
      <c r="B2" s="18"/>
      <c r="C2" s="18"/>
      <c r="D2" s="18"/>
      <c r="E2" s="18"/>
    </row>
    <row r="3" ht="18" customHeight="1" spans="1:5">
      <c r="A3" s="19"/>
      <c r="B3" s="19"/>
      <c r="C3" s="19"/>
      <c r="D3" s="19"/>
      <c r="E3" s="20" t="s">
        <v>2</v>
      </c>
    </row>
    <row r="4" ht="39" customHeight="1" spans="1:5">
      <c r="A4" s="21" t="s">
        <v>3</v>
      </c>
      <c r="B4" s="21" t="s">
        <v>55</v>
      </c>
      <c r="C4" s="21" t="s">
        <v>25</v>
      </c>
      <c r="D4" s="21" t="s">
        <v>26</v>
      </c>
      <c r="E4" s="22" t="s">
        <v>957</v>
      </c>
    </row>
    <row r="5" ht="30" customHeight="1" spans="1:5">
      <c r="A5" s="23" t="s">
        <v>965</v>
      </c>
      <c r="B5" s="24">
        <v>12500</v>
      </c>
      <c r="C5" s="24">
        <v>11245</v>
      </c>
      <c r="D5" s="24">
        <v>16500</v>
      </c>
      <c r="E5" s="25">
        <f t="shared" ref="E5:E9" si="0">(D5-C5)/C5*100</f>
        <v>46.7318808359271</v>
      </c>
    </row>
    <row r="6" ht="30" customHeight="1" spans="1:5">
      <c r="A6" s="23" t="s">
        <v>966</v>
      </c>
      <c r="B6" s="24">
        <v>1890</v>
      </c>
      <c r="C6" s="24">
        <v>11718</v>
      </c>
      <c r="D6" s="24" t="s">
        <v>50</v>
      </c>
      <c r="E6" s="24" t="s">
        <v>50</v>
      </c>
    </row>
    <row r="7" ht="30" customHeight="1" spans="1:5">
      <c r="A7" s="23" t="s">
        <v>967</v>
      </c>
      <c r="B7" s="24">
        <v>2800</v>
      </c>
      <c r="C7" s="24">
        <v>3811</v>
      </c>
      <c r="D7" s="24" t="s">
        <v>50</v>
      </c>
      <c r="E7" s="24" t="s">
        <v>50</v>
      </c>
    </row>
    <row r="8" ht="30" customHeight="1" spans="1:5">
      <c r="A8" s="23" t="s">
        <v>968</v>
      </c>
      <c r="B8" s="24">
        <v>19000</v>
      </c>
      <c r="C8" s="24">
        <v>17192</v>
      </c>
      <c r="D8" s="24">
        <v>17780</v>
      </c>
      <c r="E8" s="25">
        <f t="shared" si="0"/>
        <v>3.42019543973941</v>
      </c>
    </row>
    <row r="9" ht="30" customHeight="1" spans="1:5">
      <c r="A9" s="26" t="s">
        <v>962</v>
      </c>
      <c r="B9" s="27">
        <f>SUM(B5:B8)</f>
        <v>36190</v>
      </c>
      <c r="C9" s="27">
        <f>SUM(C5:C8)</f>
        <v>43966</v>
      </c>
      <c r="D9" s="27">
        <f>SUM(D5:D8)</f>
        <v>34280</v>
      </c>
      <c r="E9" s="28">
        <f t="shared" si="0"/>
        <v>-22.0306600554974</v>
      </c>
    </row>
  </sheetData>
  <mergeCells count="1">
    <mergeCell ref="A2:E2"/>
  </mergeCells>
  <pageMargins left="0.75" right="0.75" top="1" bottom="1" header="0.5" footer="0.5"/>
  <pageSetup paperSize="9" scale="76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9"/>
  <sheetViews>
    <sheetView workbookViewId="0">
      <selection activeCell="I19" sqref="I19"/>
    </sheetView>
  </sheetViews>
  <sheetFormatPr defaultColWidth="9" defaultRowHeight="15.75" outlineLevelCol="2"/>
  <cols>
    <col min="1" max="1" width="43.5" style="2" customWidth="1"/>
    <col min="2" max="2" width="18.625" style="3" customWidth="1"/>
    <col min="3" max="3" width="23.625" style="2" customWidth="1"/>
    <col min="4" max="4" width="12.75" style="2"/>
    <col min="5" max="16384" width="9" style="2"/>
  </cols>
  <sheetData>
    <row r="1" s="1" customFormat="1" ht="14.25" customHeight="1" spans="1:2">
      <c r="A1" s="4" t="s">
        <v>969</v>
      </c>
      <c r="B1" s="5"/>
    </row>
    <row r="2" s="2" customFormat="1" ht="33" customHeight="1" spans="1:3">
      <c r="A2" s="6" t="s">
        <v>970</v>
      </c>
      <c r="B2" s="7"/>
      <c r="C2" s="6"/>
    </row>
    <row r="3" s="2" customFormat="1" ht="15" customHeight="1" spans="1:3">
      <c r="A3" s="8"/>
      <c r="B3" s="3"/>
      <c r="C3" s="9" t="s">
        <v>2</v>
      </c>
    </row>
    <row r="4" s="2" customFormat="1" ht="51" customHeight="1" spans="1:3">
      <c r="A4" s="10" t="s">
        <v>971</v>
      </c>
      <c r="B4" s="11" t="s">
        <v>972</v>
      </c>
      <c r="C4" s="10" t="s">
        <v>973</v>
      </c>
    </row>
    <row r="5" s="2" customFormat="1" ht="30" customHeight="1" spans="1:3">
      <c r="A5" s="12" t="s">
        <v>974</v>
      </c>
      <c r="B5" s="13">
        <v>15900</v>
      </c>
      <c r="C5" s="13">
        <v>188930</v>
      </c>
    </row>
    <row r="6" s="2" customFormat="1" ht="30" customHeight="1" spans="1:3">
      <c r="A6" s="12" t="s">
        <v>975</v>
      </c>
      <c r="B6" s="13" t="s">
        <v>50</v>
      </c>
      <c r="C6" s="13">
        <v>372</v>
      </c>
    </row>
    <row r="7" s="2" customFormat="1" ht="30" customHeight="1" spans="1:3">
      <c r="A7" s="12" t="s">
        <v>976</v>
      </c>
      <c r="B7" s="13" t="s">
        <v>50</v>
      </c>
      <c r="C7" s="13">
        <v>2416</v>
      </c>
    </row>
    <row r="8" s="2" customFormat="1" ht="30" customHeight="1" spans="1:3">
      <c r="A8" s="12" t="s">
        <v>977</v>
      </c>
      <c r="B8" s="13">
        <v>5946</v>
      </c>
      <c r="C8" s="13">
        <v>42849</v>
      </c>
    </row>
    <row r="9" s="2" customFormat="1" ht="30" customHeight="1" spans="1:3">
      <c r="A9" s="14" t="s">
        <v>28</v>
      </c>
      <c r="B9" s="15">
        <f>SUM(B5:B8)</f>
        <v>21846</v>
      </c>
      <c r="C9" s="16">
        <f>SUM(C5:C8)</f>
        <v>234567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29"/>
  <sheetViews>
    <sheetView topLeftCell="A9" workbookViewId="0">
      <selection activeCell="C5" sqref="C5"/>
    </sheetView>
  </sheetViews>
  <sheetFormatPr defaultColWidth="9" defaultRowHeight="13.5" outlineLevelCol="3"/>
  <cols>
    <col min="1" max="1" width="35.5" style="80" customWidth="1"/>
    <col min="2" max="2" width="20.75" style="80" customWidth="1"/>
    <col min="3" max="3" width="23.625" style="80" customWidth="1"/>
    <col min="4" max="4" width="20.375" style="80" customWidth="1"/>
    <col min="5" max="16384" width="9" style="80"/>
  </cols>
  <sheetData>
    <row r="1" s="80" customFormat="1" ht="18" customHeight="1" spans="1:1">
      <c r="A1" s="81" t="s">
        <v>53</v>
      </c>
    </row>
    <row r="2" ht="42" customHeight="1" spans="1:4">
      <c r="A2" s="82" t="s">
        <v>54</v>
      </c>
      <c r="B2" s="82"/>
      <c r="C2" s="82"/>
      <c r="D2" s="82"/>
    </row>
    <row r="3" ht="18" customHeight="1" spans="1:4">
      <c r="A3" s="83"/>
      <c r="B3" s="83"/>
      <c r="C3" s="83"/>
      <c r="D3" s="84" t="s">
        <v>2</v>
      </c>
    </row>
    <row r="4" ht="39" customHeight="1" spans="1:4">
      <c r="A4" s="85" t="s">
        <v>3</v>
      </c>
      <c r="B4" s="85" t="s">
        <v>55</v>
      </c>
      <c r="C4" s="85" t="s">
        <v>26</v>
      </c>
      <c r="D4" s="132" t="s">
        <v>56</v>
      </c>
    </row>
    <row r="5" ht="22.5" customHeight="1" spans="1:4">
      <c r="A5" s="42" t="s">
        <v>28</v>
      </c>
      <c r="B5" s="87">
        <f>SUM(B6:B29)</f>
        <v>749510</v>
      </c>
      <c r="C5" s="87">
        <f>SUM(C6:C29)</f>
        <v>1436638.16</v>
      </c>
      <c r="D5" s="95">
        <f t="shared" ref="D5:D26" si="0">C5/B5*100</f>
        <v>191.676983629304</v>
      </c>
    </row>
    <row r="6" ht="22.5" customHeight="1" spans="1:4">
      <c r="A6" s="133" t="s">
        <v>57</v>
      </c>
      <c r="B6" s="93">
        <v>50000</v>
      </c>
      <c r="C6" s="93">
        <v>207121.55</v>
      </c>
      <c r="D6" s="92">
        <f t="shared" si="0"/>
        <v>414.2431</v>
      </c>
    </row>
    <row r="7" ht="22.5" customHeight="1" spans="1:4">
      <c r="A7" s="133" t="s">
        <v>58</v>
      </c>
      <c r="B7" s="93">
        <v>100</v>
      </c>
      <c r="C7" s="93">
        <v>220</v>
      </c>
      <c r="D7" s="92" t="s">
        <v>50</v>
      </c>
    </row>
    <row r="8" ht="22.5" customHeight="1" spans="1:4">
      <c r="A8" s="133" t="s">
        <v>59</v>
      </c>
      <c r="B8" s="93">
        <v>4000</v>
      </c>
      <c r="C8" s="93">
        <v>9451</v>
      </c>
      <c r="D8" s="92">
        <f t="shared" si="0"/>
        <v>236.275</v>
      </c>
    </row>
    <row r="9" ht="22.5" customHeight="1" spans="1:4">
      <c r="A9" s="133" t="s">
        <v>60</v>
      </c>
      <c r="B9" s="93">
        <v>130000</v>
      </c>
      <c r="C9" s="93">
        <v>253650.15</v>
      </c>
      <c r="D9" s="92">
        <f t="shared" si="0"/>
        <v>195.1155</v>
      </c>
    </row>
    <row r="10" ht="22.5" customHeight="1" spans="1:4">
      <c r="A10" s="133" t="s">
        <v>61</v>
      </c>
      <c r="B10" s="93">
        <v>285000</v>
      </c>
      <c r="C10" s="93">
        <v>256103</v>
      </c>
      <c r="D10" s="92">
        <f t="shared" si="0"/>
        <v>89.860701754386</v>
      </c>
    </row>
    <row r="11" ht="22.5" customHeight="1" spans="1:4">
      <c r="A11" s="133" t="s">
        <v>62</v>
      </c>
      <c r="B11" s="93">
        <v>5000</v>
      </c>
      <c r="C11" s="93">
        <v>8165.1</v>
      </c>
      <c r="D11" s="92">
        <f t="shared" si="0"/>
        <v>163.302</v>
      </c>
    </row>
    <row r="12" ht="22.5" customHeight="1" spans="1:4">
      <c r="A12" s="133" t="s">
        <v>63</v>
      </c>
      <c r="B12" s="93">
        <v>30000</v>
      </c>
      <c r="C12" s="93">
        <v>104356.21</v>
      </c>
      <c r="D12" s="92">
        <f t="shared" si="0"/>
        <v>347.854033333333</v>
      </c>
    </row>
    <row r="13" ht="22.5" customHeight="1" spans="1:4">
      <c r="A13" s="133" t="s">
        <v>64</v>
      </c>
      <c r="B13" s="93">
        <v>30000</v>
      </c>
      <c r="C13" s="93">
        <v>29283.9</v>
      </c>
      <c r="D13" s="92">
        <f t="shared" si="0"/>
        <v>97.613</v>
      </c>
    </row>
    <row r="14" ht="22.5" customHeight="1" spans="1:4">
      <c r="A14" s="133" t="s">
        <v>65</v>
      </c>
      <c r="B14" s="93">
        <v>4000</v>
      </c>
      <c r="C14" s="93">
        <v>13551</v>
      </c>
      <c r="D14" s="92">
        <f t="shared" si="0"/>
        <v>338.775</v>
      </c>
    </row>
    <row r="15" ht="22.5" customHeight="1" spans="1:4">
      <c r="A15" s="133" t="s">
        <v>66</v>
      </c>
      <c r="B15" s="93">
        <v>64439</v>
      </c>
      <c r="C15" s="93">
        <v>238678.75</v>
      </c>
      <c r="D15" s="92">
        <f t="shared" si="0"/>
        <v>370.394869566567</v>
      </c>
    </row>
    <row r="16" ht="22.5" customHeight="1" spans="1:4">
      <c r="A16" s="133" t="s">
        <v>67</v>
      </c>
      <c r="B16" s="93">
        <v>20000</v>
      </c>
      <c r="C16" s="93">
        <v>39528</v>
      </c>
      <c r="D16" s="92">
        <f t="shared" si="0"/>
        <v>197.64</v>
      </c>
    </row>
    <row r="17" ht="22.5" customHeight="1" spans="1:4">
      <c r="A17" s="133" t="s">
        <v>68</v>
      </c>
      <c r="B17" s="93">
        <v>10000</v>
      </c>
      <c r="C17" s="93">
        <v>20666</v>
      </c>
      <c r="D17" s="92">
        <f t="shared" si="0"/>
        <v>206.66</v>
      </c>
    </row>
    <row r="18" ht="22.5" customHeight="1" spans="1:4">
      <c r="A18" s="133" t="s">
        <v>69</v>
      </c>
      <c r="B18" s="93">
        <v>50000</v>
      </c>
      <c r="C18" s="93">
        <v>61200</v>
      </c>
      <c r="D18" s="92">
        <f t="shared" si="0"/>
        <v>122.4</v>
      </c>
    </row>
    <row r="19" ht="22.5" customHeight="1" spans="1:4">
      <c r="A19" s="133" t="s">
        <v>70</v>
      </c>
      <c r="B19" s="93">
        <v>2000</v>
      </c>
      <c r="C19" s="93">
        <v>188</v>
      </c>
      <c r="D19" s="92">
        <f t="shared" si="0"/>
        <v>9.4</v>
      </c>
    </row>
    <row r="20" ht="22.5" customHeight="1" spans="1:4">
      <c r="A20" s="133" t="s">
        <v>71</v>
      </c>
      <c r="B20" s="93">
        <v>384</v>
      </c>
      <c r="C20" s="93">
        <v>1834</v>
      </c>
      <c r="D20" s="92">
        <f t="shared" si="0"/>
        <v>477.604166666667</v>
      </c>
    </row>
    <row r="21" ht="22.5" customHeight="1" spans="1:4">
      <c r="A21" s="133" t="s">
        <v>72</v>
      </c>
      <c r="B21" s="93">
        <v>6000</v>
      </c>
      <c r="C21" s="93">
        <v>2459</v>
      </c>
      <c r="D21" s="92">
        <f t="shared" si="0"/>
        <v>40.9833333333333</v>
      </c>
    </row>
    <row r="22" ht="22.5" customHeight="1" spans="1:4">
      <c r="A22" s="133" t="s">
        <v>73</v>
      </c>
      <c r="B22" s="93">
        <v>10000</v>
      </c>
      <c r="C22" s="93">
        <v>92808.5</v>
      </c>
      <c r="D22" s="92">
        <f t="shared" si="0"/>
        <v>928.085</v>
      </c>
    </row>
    <row r="23" ht="22.5" customHeight="1" spans="1:4">
      <c r="A23" s="133" t="s">
        <v>74</v>
      </c>
      <c r="B23" s="93">
        <v>0</v>
      </c>
      <c r="C23" s="93">
        <v>53</v>
      </c>
      <c r="D23" s="92" t="s">
        <v>50</v>
      </c>
    </row>
    <row r="24" ht="22.5" customHeight="1" spans="1:4">
      <c r="A24" s="133" t="s">
        <v>75</v>
      </c>
      <c r="B24" s="93">
        <v>8480</v>
      </c>
      <c r="C24" s="93">
        <v>13617</v>
      </c>
      <c r="D24" s="92">
        <f>C24/B24*100</f>
        <v>160.577830188679</v>
      </c>
    </row>
    <row r="25" ht="22.5" customHeight="1" spans="1:4">
      <c r="A25" s="133" t="s">
        <v>76</v>
      </c>
      <c r="B25" s="93">
        <v>14000</v>
      </c>
      <c r="C25" s="93">
        <v>12000</v>
      </c>
      <c r="D25" s="92">
        <f>C25/B25*100</f>
        <v>85.7142857142857</v>
      </c>
    </row>
    <row r="26" ht="22.5" customHeight="1" spans="1:4">
      <c r="A26" s="134" t="s">
        <v>77</v>
      </c>
      <c r="B26" s="93">
        <v>26102</v>
      </c>
      <c r="C26" s="93">
        <v>60874</v>
      </c>
      <c r="D26" s="92">
        <f>C26/B26*100</f>
        <v>233.215845529078</v>
      </c>
    </row>
    <row r="27" ht="22.5" customHeight="1" spans="1:4">
      <c r="A27" s="134" t="s">
        <v>78</v>
      </c>
      <c r="B27" s="93" t="s">
        <v>50</v>
      </c>
      <c r="C27" s="93" t="s">
        <v>50</v>
      </c>
      <c r="D27" s="92" t="s">
        <v>50</v>
      </c>
    </row>
    <row r="28" ht="22.5" customHeight="1" spans="1:4">
      <c r="A28" s="134" t="s">
        <v>79</v>
      </c>
      <c r="B28" s="93">
        <v>5</v>
      </c>
      <c r="C28" s="93" t="s">
        <v>50</v>
      </c>
      <c r="D28" s="92" t="s">
        <v>50</v>
      </c>
    </row>
    <row r="29" ht="22.5" customHeight="1" spans="1:4">
      <c r="A29" s="134" t="s">
        <v>80</v>
      </c>
      <c r="B29" s="93" t="s">
        <v>50</v>
      </c>
      <c r="C29" s="93">
        <v>10830</v>
      </c>
      <c r="D29" s="93" t="s">
        <v>50</v>
      </c>
    </row>
  </sheetData>
  <mergeCells count="1">
    <mergeCell ref="A2:D2"/>
  </mergeCells>
  <pageMargins left="0.75" right="0.75" top="1" bottom="1" header="0.5" footer="0.5"/>
  <pageSetup paperSize="9" scale="8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F420"/>
  <sheetViews>
    <sheetView workbookViewId="0">
      <selection activeCell="G10" sqref="G10"/>
    </sheetView>
  </sheetViews>
  <sheetFormatPr defaultColWidth="9" defaultRowHeight="13.5" outlineLevelCol="5"/>
  <cols>
    <col min="1" max="1" width="14.1833333333333" style="110" customWidth="1"/>
    <col min="2" max="2" width="37.875" style="111" customWidth="1"/>
    <col min="3" max="3" width="14.5" style="112" customWidth="1"/>
    <col min="4" max="4" width="15.625" style="113" customWidth="1"/>
    <col min="5" max="5" width="14.125" style="113" customWidth="1"/>
    <col min="6" max="6" width="11.5" style="43" hidden="1" customWidth="1"/>
    <col min="7" max="16384" width="9" style="53"/>
  </cols>
  <sheetData>
    <row r="1" s="43" customFormat="1" ht="19.9" customHeight="1" spans="1:5">
      <c r="A1" s="114" t="s">
        <v>81</v>
      </c>
      <c r="B1" s="114"/>
      <c r="C1" s="112"/>
      <c r="D1" s="113"/>
      <c r="E1" s="113"/>
    </row>
    <row r="2" s="43" customFormat="1" ht="28.9" customHeight="1" spans="1:5">
      <c r="A2" s="115" t="s">
        <v>82</v>
      </c>
      <c r="B2" s="115"/>
      <c r="C2" s="115"/>
      <c r="D2" s="115"/>
      <c r="E2" s="115"/>
    </row>
    <row r="3" s="43" customFormat="1" spans="1:5">
      <c r="A3" s="110"/>
      <c r="B3" s="116"/>
      <c r="C3" s="117"/>
      <c r="D3" s="118"/>
      <c r="E3" s="119" t="s">
        <v>83</v>
      </c>
    </row>
    <row r="4" s="52" customFormat="1" ht="31" customHeight="1" spans="1:5">
      <c r="A4" s="120" t="s">
        <v>84</v>
      </c>
      <c r="B4" s="120" t="s">
        <v>85</v>
      </c>
      <c r="C4" s="120" t="s">
        <v>86</v>
      </c>
      <c r="D4" s="120" t="s">
        <v>87</v>
      </c>
      <c r="E4" s="120" t="s">
        <v>88</v>
      </c>
    </row>
    <row r="5" s="52" customFormat="1" ht="25" customHeight="1" spans="1:5">
      <c r="A5" s="121" t="s">
        <v>89</v>
      </c>
      <c r="B5" s="122"/>
      <c r="C5" s="123">
        <f>SUM(C6,C84,C89,C106,C131,C148,C163,C224,C260,C278,C295,C332,C345,C354,C361,C370,C383,C393,C413,C416,C419,C412,C390)</f>
        <v>1436638.499753</v>
      </c>
      <c r="D5" s="123">
        <f>SUM(D6,D84,D89,D106,D131,D148,D163,D224,D260,D278,D295,D332,D345,D354,D361,D370,D383,D393,D413,D416,D419,D412)</f>
        <v>227749.544106</v>
      </c>
      <c r="E5" s="123">
        <f>SUM(E6,E84,E89,E106,E131,E148,E163,E224,E260,E278,E295,E332,E345,E354,E361,E370,E383,E393,E413,E416,E419,E412,E390)</f>
        <v>1208888.955647</v>
      </c>
    </row>
    <row r="6" s="43" customFormat="1" ht="22.5" customHeight="1" spans="1:6">
      <c r="A6" s="124" t="s">
        <v>90</v>
      </c>
      <c r="B6" s="125" t="s">
        <v>57</v>
      </c>
      <c r="C6" s="126">
        <f>SUM(C7,C11,C16,C22,C27,C32,C35,C38,C43,C47,C49,C52,C59,C69,C82,C56,C62,C65,C67,C80)</f>
        <v>207120.763245</v>
      </c>
      <c r="D6" s="126">
        <f>SUM(D7,D11,D16,D22,D27,D32,D35,D38,D43,D47,D49,D52,D59,D69,D82,D56)</f>
        <v>55342.061836</v>
      </c>
      <c r="E6" s="126">
        <f>SUM(E7,E11,E16,E22,E27,E32,E35,E38,E43,E47,E49,E52,E59,E69,E82,E56,E62,E65,E67,E80)</f>
        <v>151778.701409</v>
      </c>
      <c r="F6" s="127">
        <f>C6-D6</f>
        <v>151778.701409</v>
      </c>
    </row>
    <row r="7" s="43" customFormat="1" ht="22.5" customHeight="1" spans="1:6">
      <c r="A7" s="124" t="s">
        <v>91</v>
      </c>
      <c r="B7" s="125" t="s">
        <v>92</v>
      </c>
      <c r="C7" s="126">
        <f>SUM(C8:C10)</f>
        <v>642</v>
      </c>
      <c r="D7" s="126"/>
      <c r="E7" s="126">
        <f>SUM(E8:E10)</f>
        <v>642</v>
      </c>
      <c r="F7" s="127">
        <f>C7-D7</f>
        <v>642</v>
      </c>
    </row>
    <row r="8" s="43" customFormat="1" ht="22.5" customHeight="1" spans="1:6">
      <c r="A8" s="128" t="s">
        <v>93</v>
      </c>
      <c r="B8" s="129" t="s">
        <v>94</v>
      </c>
      <c r="C8" s="130"/>
      <c r="D8" s="130"/>
      <c r="E8" s="130"/>
      <c r="F8" s="127">
        <f>C8-D8</f>
        <v>0</v>
      </c>
    </row>
    <row r="9" s="43" customFormat="1" ht="22.5" customHeight="1" spans="1:6">
      <c r="A9" s="128" t="s">
        <v>95</v>
      </c>
      <c r="B9" s="129" t="s">
        <v>96</v>
      </c>
      <c r="C9" s="130">
        <v>642</v>
      </c>
      <c r="D9" s="130"/>
      <c r="E9" s="130">
        <f t="shared" ref="E9:E13" si="0">C9-D9</f>
        <v>642</v>
      </c>
      <c r="F9" s="127">
        <f>C9-D9</f>
        <v>642</v>
      </c>
    </row>
    <row r="10" s="43" customFormat="1" ht="22.5" customHeight="1" spans="1:6">
      <c r="A10" s="128" t="s">
        <v>97</v>
      </c>
      <c r="B10" s="129" t="s">
        <v>98</v>
      </c>
      <c r="C10" s="130"/>
      <c r="D10" s="130"/>
      <c r="E10" s="130"/>
      <c r="F10" s="127">
        <f>C10-D10</f>
        <v>0</v>
      </c>
    </row>
    <row r="11" s="43" customFormat="1" ht="22.5" customHeight="1" spans="1:6">
      <c r="A11" s="124" t="s">
        <v>99</v>
      </c>
      <c r="B11" s="125" t="s">
        <v>100</v>
      </c>
      <c r="C11" s="126">
        <f>SUM(C12:C15)</f>
        <v>111820.584374</v>
      </c>
      <c r="D11" s="126">
        <f>SUM(D12:D15)</f>
        <v>41299.918414</v>
      </c>
      <c r="E11" s="126">
        <f>SUM(E12:E15)</f>
        <v>70520.66596</v>
      </c>
      <c r="F11" s="127">
        <f>C11-D11</f>
        <v>70520.66596</v>
      </c>
    </row>
    <row r="12" s="43" customFormat="1" ht="22.5" customHeight="1" spans="1:6">
      <c r="A12" s="128" t="s">
        <v>101</v>
      </c>
      <c r="B12" s="129" t="s">
        <v>94</v>
      </c>
      <c r="C12" s="130">
        <v>39399</v>
      </c>
      <c r="D12" s="130">
        <v>38599.33404</v>
      </c>
      <c r="E12" s="130">
        <f t="shared" si="0"/>
        <v>799.665959999998</v>
      </c>
      <c r="F12" s="127">
        <f>C12-D12</f>
        <v>799.665959999998</v>
      </c>
    </row>
    <row r="13" s="43" customFormat="1" ht="22.5" customHeight="1" spans="1:6">
      <c r="A13" s="128" t="s">
        <v>102</v>
      </c>
      <c r="B13" s="129" t="s">
        <v>96</v>
      </c>
      <c r="C13" s="130">
        <v>69416</v>
      </c>
      <c r="D13" s="130"/>
      <c r="E13" s="130">
        <f t="shared" si="0"/>
        <v>69416</v>
      </c>
      <c r="F13" s="127">
        <f>C13-D13</f>
        <v>69416</v>
      </c>
    </row>
    <row r="14" s="43" customFormat="1" ht="22.5" customHeight="1" spans="1:6">
      <c r="A14" s="128">
        <v>2010350</v>
      </c>
      <c r="B14" s="129" t="s">
        <v>103</v>
      </c>
      <c r="C14" s="130">
        <v>2700.584374</v>
      </c>
      <c r="D14" s="130">
        <v>2700.584374</v>
      </c>
      <c r="E14" s="130"/>
      <c r="F14" s="127"/>
    </row>
    <row r="15" s="43" customFormat="1" ht="22.5" customHeight="1" spans="1:6">
      <c r="A15" s="128" t="s">
        <v>104</v>
      </c>
      <c r="B15" s="129" t="s">
        <v>105</v>
      </c>
      <c r="C15" s="130">
        <v>305</v>
      </c>
      <c r="D15" s="130"/>
      <c r="E15" s="130">
        <f t="shared" ref="E15:E21" si="1">C15-D15</f>
        <v>305</v>
      </c>
      <c r="F15" s="127">
        <f>C15-D15</f>
        <v>305</v>
      </c>
    </row>
    <row r="16" s="43" customFormat="1" ht="22.5" customHeight="1" spans="1:6">
      <c r="A16" s="124" t="s">
        <v>106</v>
      </c>
      <c r="B16" s="125" t="s">
        <v>107</v>
      </c>
      <c r="C16" s="126">
        <f>SUM(C17:C21)</f>
        <v>5386.654497</v>
      </c>
      <c r="D16" s="126">
        <f>SUM(D17:D20)</f>
        <v>1558.169048</v>
      </c>
      <c r="E16" s="126">
        <f>SUM(E17:E21)</f>
        <v>3828.485449</v>
      </c>
      <c r="F16" s="127">
        <f>C16-D16</f>
        <v>3828.485449</v>
      </c>
    </row>
    <row r="17" s="43" customFormat="1" ht="22.5" customHeight="1" spans="1:6">
      <c r="A17" s="128">
        <v>2010401</v>
      </c>
      <c r="B17" s="129" t="s">
        <v>94</v>
      </c>
      <c r="C17" s="130">
        <v>1242.654497</v>
      </c>
      <c r="D17" s="130">
        <v>1242.654497</v>
      </c>
      <c r="E17" s="126"/>
      <c r="F17" s="127">
        <f>C17-D17</f>
        <v>0</v>
      </c>
    </row>
    <row r="18" s="43" customFormat="1" ht="22.5" customHeight="1" spans="1:6">
      <c r="A18" s="128" t="s">
        <v>108</v>
      </c>
      <c r="B18" s="129" t="s">
        <v>96</v>
      </c>
      <c r="C18" s="130">
        <v>210</v>
      </c>
      <c r="D18" s="130"/>
      <c r="E18" s="130">
        <f t="shared" si="1"/>
        <v>210</v>
      </c>
      <c r="F18" s="127">
        <f>C18-D18</f>
        <v>210</v>
      </c>
    </row>
    <row r="19" s="43" customFormat="1" ht="22.5" customHeight="1" spans="1:6">
      <c r="A19" s="128" t="s">
        <v>109</v>
      </c>
      <c r="B19" s="129" t="s">
        <v>110</v>
      </c>
      <c r="C19" s="130">
        <v>1324</v>
      </c>
      <c r="D19" s="130"/>
      <c r="E19" s="130">
        <f t="shared" si="1"/>
        <v>1324</v>
      </c>
      <c r="F19" s="127">
        <f>C19-D19</f>
        <v>1324</v>
      </c>
    </row>
    <row r="20" s="43" customFormat="1" ht="22.5" customHeight="1" spans="1:6">
      <c r="A20" s="128">
        <v>2010450</v>
      </c>
      <c r="B20" s="129" t="s">
        <v>103</v>
      </c>
      <c r="C20" s="130">
        <v>753</v>
      </c>
      <c r="D20" s="130">
        <v>315.514551</v>
      </c>
      <c r="E20" s="130">
        <f t="shared" si="1"/>
        <v>437.485449</v>
      </c>
      <c r="F20" s="127">
        <f>C20-D20</f>
        <v>437.485449</v>
      </c>
    </row>
    <row r="21" s="43" customFormat="1" ht="22.5" customHeight="1" spans="1:6">
      <c r="A21" s="128">
        <v>2010499</v>
      </c>
      <c r="B21" s="129" t="s">
        <v>111</v>
      </c>
      <c r="C21" s="130">
        <v>1857</v>
      </c>
      <c r="D21" s="130"/>
      <c r="E21" s="130">
        <f t="shared" si="1"/>
        <v>1857</v>
      </c>
      <c r="F21" s="127">
        <f>C21-D21</f>
        <v>1857</v>
      </c>
    </row>
    <row r="22" s="43" customFormat="1" ht="22.5" customHeight="1" spans="1:6">
      <c r="A22" s="124" t="s">
        <v>112</v>
      </c>
      <c r="B22" s="125" t="s">
        <v>113</v>
      </c>
      <c r="C22" s="126">
        <f>SUM(C23:C26)</f>
        <v>698</v>
      </c>
      <c r="D22" s="126"/>
      <c r="E22" s="126">
        <f>SUM(E23:E26)</f>
        <v>698</v>
      </c>
      <c r="F22" s="127">
        <f>C22-D22</f>
        <v>698</v>
      </c>
    </row>
    <row r="23" s="43" customFormat="1" ht="22.5" customHeight="1" spans="1:6">
      <c r="A23" s="128">
        <v>2010502</v>
      </c>
      <c r="B23" s="129" t="s">
        <v>96</v>
      </c>
      <c r="C23" s="130">
        <v>300</v>
      </c>
      <c r="D23" s="130"/>
      <c r="E23" s="130">
        <f t="shared" ref="E23:E25" si="2">C23-D23</f>
        <v>300</v>
      </c>
      <c r="F23" s="127"/>
    </row>
    <row r="24" s="43" customFormat="1" ht="22.5" customHeight="1" spans="1:6">
      <c r="A24" s="128">
        <v>2010505</v>
      </c>
      <c r="B24" s="129" t="s">
        <v>114</v>
      </c>
      <c r="C24" s="130">
        <v>31</v>
      </c>
      <c r="D24" s="130"/>
      <c r="E24" s="130">
        <f t="shared" si="2"/>
        <v>31</v>
      </c>
      <c r="F24" s="127"/>
    </row>
    <row r="25" s="43" customFormat="1" ht="22.5" customHeight="1" spans="1:6">
      <c r="A25" s="128">
        <v>2010507</v>
      </c>
      <c r="B25" s="129" t="s">
        <v>115</v>
      </c>
      <c r="C25" s="130">
        <v>165</v>
      </c>
      <c r="D25" s="130"/>
      <c r="E25" s="130">
        <f t="shared" si="2"/>
        <v>165</v>
      </c>
      <c r="F25" s="127"/>
    </row>
    <row r="26" s="43" customFormat="1" ht="22.5" customHeight="1" spans="1:6">
      <c r="A26" s="128" t="s">
        <v>116</v>
      </c>
      <c r="B26" s="129" t="s">
        <v>117</v>
      </c>
      <c r="C26" s="130">
        <v>202</v>
      </c>
      <c r="D26" s="130"/>
      <c r="E26" s="130">
        <f t="shared" ref="E26:E31" si="3">C26-D26</f>
        <v>202</v>
      </c>
      <c r="F26" s="127">
        <f>C26-D26</f>
        <v>202</v>
      </c>
    </row>
    <row r="27" s="43" customFormat="1" ht="22.5" customHeight="1" spans="1:6">
      <c r="A27" s="124" t="s">
        <v>118</v>
      </c>
      <c r="B27" s="125" t="s">
        <v>119</v>
      </c>
      <c r="C27" s="126">
        <f>SUM(C28:C31)</f>
        <v>3495.11385</v>
      </c>
      <c r="D27" s="126">
        <f>SUM(D28:D31)</f>
        <v>1633.11385</v>
      </c>
      <c r="E27" s="126">
        <f>SUM(E28:E31)</f>
        <v>1862</v>
      </c>
      <c r="F27" s="127">
        <f>C27-D27</f>
        <v>1862</v>
      </c>
    </row>
    <row r="28" s="43" customFormat="1" ht="22.5" customHeight="1" spans="1:6">
      <c r="A28" s="128" t="s">
        <v>120</v>
      </c>
      <c r="B28" s="129" t="s">
        <v>94</v>
      </c>
      <c r="C28" s="130">
        <v>1633.11385</v>
      </c>
      <c r="D28" s="130">
        <v>1633.11385</v>
      </c>
      <c r="E28" s="130"/>
      <c r="F28" s="127">
        <f>C28-D28</f>
        <v>0</v>
      </c>
    </row>
    <row r="29" s="43" customFormat="1" ht="22.5" customHeight="1" spans="1:6">
      <c r="A29" s="128" t="s">
        <v>121</v>
      </c>
      <c r="B29" s="129" t="s">
        <v>96</v>
      </c>
      <c r="C29" s="130">
        <v>818</v>
      </c>
      <c r="D29" s="130"/>
      <c r="E29" s="130">
        <f t="shared" si="3"/>
        <v>818</v>
      </c>
      <c r="F29" s="127">
        <f>C29-D29</f>
        <v>818</v>
      </c>
    </row>
    <row r="30" s="43" customFormat="1" ht="22.5" customHeight="1" spans="1:6">
      <c r="A30" s="128" t="s">
        <v>122</v>
      </c>
      <c r="B30" s="129" t="s">
        <v>123</v>
      </c>
      <c r="C30" s="130">
        <v>44</v>
      </c>
      <c r="D30" s="130"/>
      <c r="E30" s="130">
        <f t="shared" si="3"/>
        <v>44</v>
      </c>
      <c r="F30" s="127">
        <f>C30-D30</f>
        <v>44</v>
      </c>
    </row>
    <row r="31" s="43" customFormat="1" ht="22.5" customHeight="1" spans="1:6">
      <c r="A31" s="128" t="s">
        <v>124</v>
      </c>
      <c r="B31" s="129" t="s">
        <v>125</v>
      </c>
      <c r="C31" s="130">
        <v>1000</v>
      </c>
      <c r="D31" s="130"/>
      <c r="E31" s="130">
        <f t="shared" si="3"/>
        <v>1000</v>
      </c>
      <c r="F31" s="127">
        <f>C31-D31</f>
        <v>1000</v>
      </c>
    </row>
    <row r="32" s="43" customFormat="1" ht="22.5" customHeight="1" spans="1:6">
      <c r="A32" s="124" t="s">
        <v>126</v>
      </c>
      <c r="B32" s="125" t="s">
        <v>127</v>
      </c>
      <c r="C32" s="126">
        <f>SUM(C33:C34)</f>
        <v>1000</v>
      </c>
      <c r="D32" s="126"/>
      <c r="E32" s="126">
        <f>SUM(E33:E34)</f>
        <v>1000</v>
      </c>
      <c r="F32" s="127">
        <f>C32-D32</f>
        <v>1000</v>
      </c>
    </row>
    <row r="33" s="43" customFormat="1" ht="22.5" customHeight="1" spans="1:6">
      <c r="A33" s="128">
        <v>2010710</v>
      </c>
      <c r="B33" s="129" t="s">
        <v>128</v>
      </c>
      <c r="C33" s="130">
        <v>1000</v>
      </c>
      <c r="D33" s="130"/>
      <c r="E33" s="130">
        <f>C33-D33</f>
        <v>1000</v>
      </c>
      <c r="F33" s="127"/>
    </row>
    <row r="34" s="43" customFormat="1" ht="22.5" hidden="1" customHeight="1" spans="1:6">
      <c r="A34" s="128" t="s">
        <v>129</v>
      </c>
      <c r="B34" s="129" t="s">
        <v>130</v>
      </c>
      <c r="C34" s="130"/>
      <c r="D34" s="130"/>
      <c r="E34" s="130"/>
      <c r="F34" s="127">
        <f>C34-D34</f>
        <v>0</v>
      </c>
    </row>
    <row r="35" s="43" customFormat="1" ht="22.5" customHeight="1" spans="1:6">
      <c r="A35" s="124" t="s">
        <v>131</v>
      </c>
      <c r="B35" s="125" t="s">
        <v>132</v>
      </c>
      <c r="C35" s="126">
        <f>SUM(C36:C37)</f>
        <v>1668.310964</v>
      </c>
      <c r="D35" s="126">
        <f>D36</f>
        <v>668.310964</v>
      </c>
      <c r="E35" s="126">
        <f>SUM(E36:E37)</f>
        <v>1000</v>
      </c>
      <c r="F35" s="127">
        <f>C35-D35</f>
        <v>1000</v>
      </c>
    </row>
    <row r="36" s="43" customFormat="1" ht="22.5" customHeight="1" spans="1:6">
      <c r="A36" s="128">
        <v>2010801</v>
      </c>
      <c r="B36" s="129" t="s">
        <v>94</v>
      </c>
      <c r="C36" s="130">
        <v>668.310964</v>
      </c>
      <c r="D36" s="130">
        <v>668.310964</v>
      </c>
      <c r="E36" s="130"/>
      <c r="F36" s="127">
        <f>C36-D36</f>
        <v>0</v>
      </c>
    </row>
    <row r="37" s="43" customFormat="1" ht="22.5" customHeight="1" spans="1:6">
      <c r="A37" s="128">
        <v>2010804</v>
      </c>
      <c r="B37" s="129" t="s">
        <v>133</v>
      </c>
      <c r="C37" s="130">
        <v>1000</v>
      </c>
      <c r="D37" s="130"/>
      <c r="E37" s="130">
        <f t="shared" ref="E37:E42" si="4">C37-D37</f>
        <v>1000</v>
      </c>
      <c r="F37" s="127"/>
    </row>
    <row r="38" s="43" customFormat="1" ht="22.5" customHeight="1" spans="1:6">
      <c r="A38" s="124" t="s">
        <v>134</v>
      </c>
      <c r="B38" s="125" t="s">
        <v>135</v>
      </c>
      <c r="C38" s="126">
        <f>SUM(C39:C42)</f>
        <v>2534.715582</v>
      </c>
      <c r="D38" s="126">
        <f>SUM(D39:D42)</f>
        <v>1534.715582</v>
      </c>
      <c r="E38" s="126">
        <f>SUM(E39:E42)</f>
        <v>1000</v>
      </c>
      <c r="F38" s="127">
        <f>C38-D38</f>
        <v>1000</v>
      </c>
    </row>
    <row r="39" s="43" customFormat="1" ht="22.5" customHeight="1" spans="1:6">
      <c r="A39" s="128" t="s">
        <v>136</v>
      </c>
      <c r="B39" s="129" t="s">
        <v>94</v>
      </c>
      <c r="C39" s="130">
        <v>1534.715582</v>
      </c>
      <c r="D39" s="130">
        <v>1534.715582</v>
      </c>
      <c r="E39" s="130"/>
      <c r="F39" s="127">
        <f>C39-D39</f>
        <v>0</v>
      </c>
    </row>
    <row r="40" s="43" customFormat="1" ht="22.5" customHeight="1" spans="1:6">
      <c r="A40" s="128" t="s">
        <v>137</v>
      </c>
      <c r="B40" s="129" t="s">
        <v>96</v>
      </c>
      <c r="C40" s="130">
        <v>350</v>
      </c>
      <c r="D40" s="130"/>
      <c r="E40" s="130">
        <f t="shared" si="4"/>
        <v>350</v>
      </c>
      <c r="F40" s="127">
        <f>C40-D40</f>
        <v>350</v>
      </c>
    </row>
    <row r="41" s="43" customFormat="1" ht="22.5" customHeight="1" spans="1:6">
      <c r="A41" s="128" t="s">
        <v>138</v>
      </c>
      <c r="B41" s="129" t="s">
        <v>139</v>
      </c>
      <c r="C41" s="130">
        <v>300</v>
      </c>
      <c r="D41" s="130"/>
      <c r="E41" s="130">
        <f t="shared" si="4"/>
        <v>300</v>
      </c>
      <c r="F41" s="127">
        <f>C41-D41</f>
        <v>300</v>
      </c>
    </row>
    <row r="42" s="43" customFormat="1" ht="22.5" customHeight="1" spans="1:6">
      <c r="A42" s="128" t="s">
        <v>140</v>
      </c>
      <c r="B42" s="129" t="s">
        <v>141</v>
      </c>
      <c r="C42" s="130">
        <v>350</v>
      </c>
      <c r="D42" s="130"/>
      <c r="E42" s="130">
        <f t="shared" si="4"/>
        <v>350</v>
      </c>
      <c r="F42" s="127">
        <f>C42-D42</f>
        <v>350</v>
      </c>
    </row>
    <row r="43" s="43" customFormat="1" ht="22.5" customHeight="1" spans="1:6">
      <c r="A43" s="124" t="s">
        <v>142</v>
      </c>
      <c r="B43" s="125" t="s">
        <v>143</v>
      </c>
      <c r="C43" s="126">
        <f>SUM(C44:C46)</f>
        <v>4368.059622</v>
      </c>
      <c r="D43" s="126">
        <f>SUM(D44:D46)</f>
        <v>1203.059622</v>
      </c>
      <c r="E43" s="126">
        <f>SUM(E44:E46)</f>
        <v>3165</v>
      </c>
      <c r="F43" s="127">
        <f>C43-D43</f>
        <v>3165</v>
      </c>
    </row>
    <row r="44" s="43" customFormat="1" ht="22.5" customHeight="1" spans="1:6">
      <c r="A44" s="128" t="s">
        <v>144</v>
      </c>
      <c r="B44" s="129" t="s">
        <v>94</v>
      </c>
      <c r="C44" s="130">
        <v>1203.059622</v>
      </c>
      <c r="D44" s="130">
        <v>1203.059622</v>
      </c>
      <c r="E44" s="130"/>
      <c r="F44" s="127">
        <f>C44-D44</f>
        <v>0</v>
      </c>
    </row>
    <row r="45" s="43" customFormat="1" ht="22.5" customHeight="1" spans="1:6">
      <c r="A45" s="128">
        <v>2011304</v>
      </c>
      <c r="B45" s="129" t="s">
        <v>145</v>
      </c>
      <c r="C45" s="130">
        <v>2020</v>
      </c>
      <c r="D45" s="130"/>
      <c r="E45" s="130">
        <f t="shared" ref="E45:E50" si="5">C45-D45</f>
        <v>2020</v>
      </c>
      <c r="F45" s="127">
        <f>C45-D45</f>
        <v>2020</v>
      </c>
    </row>
    <row r="46" s="43" customFormat="1" ht="22.5" customHeight="1" spans="1:6">
      <c r="A46" s="128" t="s">
        <v>146</v>
      </c>
      <c r="B46" s="129" t="s">
        <v>147</v>
      </c>
      <c r="C46" s="130">
        <v>1145</v>
      </c>
      <c r="D46" s="130"/>
      <c r="E46" s="130">
        <f t="shared" si="5"/>
        <v>1145</v>
      </c>
      <c r="F46" s="127">
        <f>C46-D46</f>
        <v>1145</v>
      </c>
    </row>
    <row r="47" s="43" customFormat="1" ht="22.5" hidden="1" customHeight="1" spans="1:6">
      <c r="A47" s="124" t="s">
        <v>148</v>
      </c>
      <c r="B47" s="125" t="s">
        <v>149</v>
      </c>
      <c r="C47" s="126"/>
      <c r="D47" s="126"/>
      <c r="E47" s="126"/>
      <c r="F47" s="127">
        <f>C47-D47</f>
        <v>0</v>
      </c>
    </row>
    <row r="48" s="43" customFormat="1" ht="22.5" hidden="1" customHeight="1" spans="1:6">
      <c r="A48" s="128" t="s">
        <v>150</v>
      </c>
      <c r="B48" s="129" t="s">
        <v>96</v>
      </c>
      <c r="C48" s="130"/>
      <c r="D48" s="130"/>
      <c r="E48" s="130"/>
      <c r="F48" s="127">
        <f>C48-D48</f>
        <v>0</v>
      </c>
    </row>
    <row r="49" s="43" customFormat="1" ht="22.5" customHeight="1" spans="1:6">
      <c r="A49" s="124" t="s">
        <v>151</v>
      </c>
      <c r="B49" s="125" t="s">
        <v>152</v>
      </c>
      <c r="C49" s="126">
        <f>SUM(C50:C51)</f>
        <v>530</v>
      </c>
      <c r="D49" s="126"/>
      <c r="E49" s="126">
        <f>SUM(E50:E51)</f>
        <v>530</v>
      </c>
      <c r="F49" s="127">
        <f>C49-D49</f>
        <v>530</v>
      </c>
    </row>
    <row r="50" s="43" customFormat="1" ht="22.5" customHeight="1" spans="1:6">
      <c r="A50" s="128" t="s">
        <v>153</v>
      </c>
      <c r="B50" s="129" t="s">
        <v>96</v>
      </c>
      <c r="C50" s="130">
        <v>30</v>
      </c>
      <c r="D50" s="130"/>
      <c r="E50" s="130">
        <f t="shared" si="5"/>
        <v>30</v>
      </c>
      <c r="F50" s="127">
        <f>C50-D50</f>
        <v>30</v>
      </c>
    </row>
    <row r="51" s="43" customFormat="1" ht="22.5" customHeight="1" spans="1:6">
      <c r="A51" s="128" t="s">
        <v>154</v>
      </c>
      <c r="B51" s="129" t="s">
        <v>155</v>
      </c>
      <c r="C51" s="130">
        <v>500</v>
      </c>
      <c r="D51" s="130"/>
      <c r="E51" s="130">
        <f>C51-D51</f>
        <v>500</v>
      </c>
      <c r="F51" s="127">
        <f>C51-D51</f>
        <v>500</v>
      </c>
    </row>
    <row r="52" s="43" customFormat="1" ht="22.5" customHeight="1" spans="1:6">
      <c r="A52" s="124" t="s">
        <v>156</v>
      </c>
      <c r="B52" s="125" t="s">
        <v>157</v>
      </c>
      <c r="C52" s="126">
        <f>SUM(C53:C55)</f>
        <v>2008.465567</v>
      </c>
      <c r="D52" s="126">
        <f>SUM(D53:D55)</f>
        <v>1377.465567</v>
      </c>
      <c r="E52" s="126">
        <f>SUM(E53:E55)</f>
        <v>631</v>
      </c>
      <c r="F52" s="127">
        <f>C52-D52</f>
        <v>631</v>
      </c>
    </row>
    <row r="53" s="43" customFormat="1" ht="22.5" customHeight="1" spans="1:6">
      <c r="A53" s="128" t="s">
        <v>158</v>
      </c>
      <c r="B53" s="129" t="s">
        <v>94</v>
      </c>
      <c r="C53" s="130">
        <v>1377.465567</v>
      </c>
      <c r="D53" s="130">
        <v>1377.465567</v>
      </c>
      <c r="E53" s="130"/>
      <c r="F53" s="127">
        <f>C53-D53</f>
        <v>0</v>
      </c>
    </row>
    <row r="54" s="43" customFormat="1" ht="22.5" customHeight="1" spans="1:6">
      <c r="A54" s="128" t="s">
        <v>159</v>
      </c>
      <c r="B54" s="129" t="s">
        <v>96</v>
      </c>
      <c r="C54" s="130">
        <v>600</v>
      </c>
      <c r="D54" s="130"/>
      <c r="E54" s="130">
        <f t="shared" ref="E54:E58" si="6">C54-D54</f>
        <v>600</v>
      </c>
      <c r="F54" s="127">
        <f>C54-D54</f>
        <v>600</v>
      </c>
    </row>
    <row r="55" s="43" customFormat="1" ht="22.5" customHeight="1" spans="1:6">
      <c r="A55" s="128">
        <v>2013105</v>
      </c>
      <c r="B55" s="129" t="s">
        <v>160</v>
      </c>
      <c r="C55" s="130">
        <v>31</v>
      </c>
      <c r="D55" s="130"/>
      <c r="E55" s="130">
        <f t="shared" si="6"/>
        <v>31</v>
      </c>
      <c r="F55" s="127"/>
    </row>
    <row r="56" s="43" customFormat="1" ht="22.5" customHeight="1" spans="1:6">
      <c r="A56" s="125">
        <v>20132</v>
      </c>
      <c r="B56" s="125" t="s">
        <v>161</v>
      </c>
      <c r="C56" s="126">
        <f>SUM(C57:C58)</f>
        <v>3016.328218</v>
      </c>
      <c r="D56" s="126">
        <f>D57</f>
        <v>2930.078218</v>
      </c>
      <c r="E56" s="126">
        <f>SUM(E57:E58)</f>
        <v>86.25</v>
      </c>
      <c r="F56" s="127">
        <f>C56-D56</f>
        <v>86.25</v>
      </c>
    </row>
    <row r="57" s="43" customFormat="1" ht="22.5" customHeight="1" spans="1:6">
      <c r="A57" s="128">
        <v>2013201</v>
      </c>
      <c r="B57" s="129" t="s">
        <v>94</v>
      </c>
      <c r="C57" s="130">
        <v>2930.078218</v>
      </c>
      <c r="D57" s="130">
        <v>2930.078218</v>
      </c>
      <c r="E57" s="130"/>
      <c r="F57" s="127">
        <f>C57-D57</f>
        <v>0</v>
      </c>
    </row>
    <row r="58" s="43" customFormat="1" ht="22.5" customHeight="1" spans="1:6">
      <c r="A58" s="128">
        <v>2013299</v>
      </c>
      <c r="B58" s="129" t="s">
        <v>162</v>
      </c>
      <c r="C58" s="130">
        <v>86.25</v>
      </c>
      <c r="D58" s="130"/>
      <c r="E58" s="130">
        <f t="shared" si="6"/>
        <v>86.25</v>
      </c>
      <c r="F58" s="127">
        <f>C58-D58</f>
        <v>86.25</v>
      </c>
    </row>
    <row r="59" s="43" customFormat="1" ht="22.5" customHeight="1" spans="1:6">
      <c r="A59" s="124" t="s">
        <v>163</v>
      </c>
      <c r="B59" s="125" t="s">
        <v>164</v>
      </c>
      <c r="C59" s="126">
        <f>SUM(C60:C61)</f>
        <v>3272</v>
      </c>
      <c r="D59" s="126"/>
      <c r="E59" s="126">
        <f>SUM(E60:E61)</f>
        <v>3272</v>
      </c>
      <c r="F59" s="127">
        <f>C59-D59</f>
        <v>3272</v>
      </c>
    </row>
    <row r="60" s="43" customFormat="1" ht="22.5" customHeight="1" spans="1:6">
      <c r="A60" s="128">
        <v>2013302</v>
      </c>
      <c r="B60" s="129" t="s">
        <v>96</v>
      </c>
      <c r="C60" s="130">
        <v>800</v>
      </c>
      <c r="D60" s="130"/>
      <c r="E60" s="130">
        <f t="shared" ref="E60:E63" si="7">C60-D60</f>
        <v>800</v>
      </c>
      <c r="F60" s="127"/>
    </row>
    <row r="61" s="43" customFormat="1" ht="22.5" customHeight="1" spans="1:6">
      <c r="A61" s="128" t="s">
        <v>165</v>
      </c>
      <c r="B61" s="129" t="s">
        <v>166</v>
      </c>
      <c r="C61" s="130">
        <v>2472</v>
      </c>
      <c r="D61" s="130"/>
      <c r="E61" s="130">
        <f t="shared" si="7"/>
        <v>2472</v>
      </c>
      <c r="F61" s="127">
        <f>C61-D61</f>
        <v>2472</v>
      </c>
    </row>
    <row r="62" s="43" customFormat="1" ht="22.5" customHeight="1" spans="1:6">
      <c r="A62" s="125">
        <v>20134</v>
      </c>
      <c r="B62" s="125" t="s">
        <v>167</v>
      </c>
      <c r="C62" s="126">
        <f>SUM(C63:C64)</f>
        <v>337</v>
      </c>
      <c r="D62" s="130"/>
      <c r="E62" s="126">
        <f>SUM(E63:E64)</f>
        <v>337</v>
      </c>
      <c r="F62" s="127"/>
    </row>
    <row r="63" s="43" customFormat="1" ht="22.5" customHeight="1" spans="1:6">
      <c r="A63" s="128">
        <v>2013402</v>
      </c>
      <c r="B63" s="129" t="s">
        <v>96</v>
      </c>
      <c r="C63" s="130">
        <v>200</v>
      </c>
      <c r="D63" s="130"/>
      <c r="E63" s="130">
        <f t="shared" si="7"/>
        <v>200</v>
      </c>
      <c r="F63" s="127"/>
    </row>
    <row r="64" s="43" customFormat="1" ht="22.5" customHeight="1" spans="1:6">
      <c r="A64" s="128">
        <v>2013404</v>
      </c>
      <c r="B64" s="129" t="s">
        <v>168</v>
      </c>
      <c r="C64" s="130">
        <v>137</v>
      </c>
      <c r="D64" s="130"/>
      <c r="E64" s="130">
        <f t="shared" ref="E64:E68" si="8">C64-D64</f>
        <v>137</v>
      </c>
      <c r="F64" s="127"/>
    </row>
    <row r="65" s="43" customFormat="1" ht="22.5" customHeight="1" spans="1:6">
      <c r="A65" s="125">
        <v>20135</v>
      </c>
      <c r="B65" s="125" t="s">
        <v>169</v>
      </c>
      <c r="C65" s="126">
        <f>C66</f>
        <v>400</v>
      </c>
      <c r="D65" s="130"/>
      <c r="E65" s="126">
        <f>E66</f>
        <v>400</v>
      </c>
      <c r="F65" s="127"/>
    </row>
    <row r="66" s="43" customFormat="1" ht="22.5" customHeight="1" spans="1:6">
      <c r="A66" s="128">
        <v>2013501</v>
      </c>
      <c r="B66" s="129" t="s">
        <v>94</v>
      </c>
      <c r="C66" s="130">
        <v>400</v>
      </c>
      <c r="D66" s="130"/>
      <c r="E66" s="130">
        <f t="shared" si="8"/>
        <v>400</v>
      </c>
      <c r="F66" s="127"/>
    </row>
    <row r="67" s="43" customFormat="1" ht="22.5" customHeight="1" spans="1:6">
      <c r="A67" s="125">
        <v>20137</v>
      </c>
      <c r="B67" s="125" t="s">
        <v>170</v>
      </c>
      <c r="C67" s="126">
        <f>C68</f>
        <v>400</v>
      </c>
      <c r="D67" s="130"/>
      <c r="E67" s="126">
        <f>E68</f>
        <v>400</v>
      </c>
      <c r="F67" s="127"/>
    </row>
    <row r="68" s="43" customFormat="1" ht="22.5" customHeight="1" spans="1:6">
      <c r="A68" s="128">
        <v>2013799</v>
      </c>
      <c r="B68" s="129" t="s">
        <v>171</v>
      </c>
      <c r="C68" s="130">
        <v>400</v>
      </c>
      <c r="D68" s="130"/>
      <c r="E68" s="130">
        <f t="shared" si="8"/>
        <v>400</v>
      </c>
      <c r="F68" s="127"/>
    </row>
    <row r="69" s="43" customFormat="1" ht="22.5" customHeight="1" spans="1:6">
      <c r="A69" s="124" t="s">
        <v>172</v>
      </c>
      <c r="B69" s="125" t="s">
        <v>173</v>
      </c>
      <c r="C69" s="126">
        <f>SUM(C70:C79)</f>
        <v>4387.530571</v>
      </c>
      <c r="D69" s="126">
        <f>SUM(D70:D79)</f>
        <v>3137.230571</v>
      </c>
      <c r="E69" s="126">
        <f>SUM(E70:E79)</f>
        <v>1250.3</v>
      </c>
      <c r="F69" s="127">
        <f>C69-D69</f>
        <v>1250.3</v>
      </c>
    </row>
    <row r="70" s="43" customFormat="1" ht="22.5" customHeight="1" spans="1:6">
      <c r="A70" s="128" t="s">
        <v>174</v>
      </c>
      <c r="B70" s="129" t="s">
        <v>94</v>
      </c>
      <c r="C70" s="130">
        <v>3137.230571</v>
      </c>
      <c r="D70" s="130">
        <v>3137.230571</v>
      </c>
      <c r="E70" s="130"/>
      <c r="F70" s="127">
        <f>C70-D70</f>
        <v>0</v>
      </c>
    </row>
    <row r="71" s="43" customFormat="1" ht="22.5" customHeight="1" spans="1:6">
      <c r="A71" s="128" t="s">
        <v>175</v>
      </c>
      <c r="B71" s="129" t="s">
        <v>96</v>
      </c>
      <c r="C71" s="130">
        <v>182</v>
      </c>
      <c r="D71" s="130"/>
      <c r="E71" s="130">
        <f>C71-D71</f>
        <v>182</v>
      </c>
      <c r="F71" s="127">
        <f>C71-D71</f>
        <v>182</v>
      </c>
    </row>
    <row r="72" s="43" customFormat="1" ht="22.5" customHeight="1" spans="1:6">
      <c r="A72" s="128" t="s">
        <v>176</v>
      </c>
      <c r="B72" s="129" t="s">
        <v>177</v>
      </c>
      <c r="C72" s="130">
        <v>106</v>
      </c>
      <c r="D72" s="130"/>
      <c r="E72" s="130">
        <f>C72-D72</f>
        <v>106</v>
      </c>
      <c r="F72" s="127">
        <f>C72-D72</f>
        <v>106</v>
      </c>
    </row>
    <row r="73" s="43" customFormat="1" ht="22.5" customHeight="1" spans="1:6">
      <c r="A73" s="128" t="s">
        <v>178</v>
      </c>
      <c r="B73" s="129" t="s">
        <v>179</v>
      </c>
      <c r="C73" s="130">
        <v>25</v>
      </c>
      <c r="D73" s="130"/>
      <c r="E73" s="130">
        <f>C73-D73</f>
        <v>25</v>
      </c>
      <c r="F73" s="127">
        <f>C73-D73</f>
        <v>25</v>
      </c>
    </row>
    <row r="74" s="43" customFormat="1" ht="22.5" customHeight="1" spans="1:6">
      <c r="A74" s="128" t="s">
        <v>180</v>
      </c>
      <c r="B74" s="129" t="s">
        <v>123</v>
      </c>
      <c r="C74" s="130">
        <v>51</v>
      </c>
      <c r="D74" s="130"/>
      <c r="E74" s="130">
        <f>C74-D74</f>
        <v>51</v>
      </c>
      <c r="F74" s="127">
        <f>C74-D74</f>
        <v>51</v>
      </c>
    </row>
    <row r="75" s="43" customFormat="1" ht="22.5" customHeight="1" spans="1:6">
      <c r="A75" s="128">
        <v>2013810</v>
      </c>
      <c r="B75" s="129" t="s">
        <v>181</v>
      </c>
      <c r="C75" s="130">
        <v>28</v>
      </c>
      <c r="D75" s="130"/>
      <c r="E75" s="130">
        <f>C75-D75</f>
        <v>28</v>
      </c>
      <c r="F75" s="127"/>
    </row>
    <row r="76" s="43" customFormat="1" ht="22.5" customHeight="1" spans="1:6">
      <c r="A76" s="128" t="s">
        <v>182</v>
      </c>
      <c r="B76" s="129" t="s">
        <v>183</v>
      </c>
      <c r="C76" s="130">
        <v>71.3</v>
      </c>
      <c r="D76" s="130"/>
      <c r="E76" s="130">
        <f t="shared" ref="E76:E81" si="9">C76-D76</f>
        <v>71.3</v>
      </c>
      <c r="F76" s="127">
        <f>C76-D76</f>
        <v>71.3</v>
      </c>
    </row>
    <row r="77" s="43" customFormat="1" ht="22.5" customHeight="1" spans="1:6">
      <c r="A77" s="128" t="s">
        <v>184</v>
      </c>
      <c r="B77" s="129" t="s">
        <v>185</v>
      </c>
      <c r="C77" s="130">
        <v>52</v>
      </c>
      <c r="D77" s="130"/>
      <c r="E77" s="130">
        <f t="shared" si="9"/>
        <v>52</v>
      </c>
      <c r="F77" s="127">
        <f>C77-D77</f>
        <v>52</v>
      </c>
    </row>
    <row r="78" s="43" customFormat="1" ht="22.5" customHeight="1" spans="1:6">
      <c r="A78" s="128" t="s">
        <v>186</v>
      </c>
      <c r="B78" s="129" t="s">
        <v>187</v>
      </c>
      <c r="C78" s="130">
        <v>114</v>
      </c>
      <c r="D78" s="130"/>
      <c r="E78" s="130">
        <f t="shared" si="9"/>
        <v>114</v>
      </c>
      <c r="F78" s="127">
        <f>C78-D78</f>
        <v>114</v>
      </c>
    </row>
    <row r="79" s="43" customFormat="1" ht="22.5" customHeight="1" spans="1:6">
      <c r="A79" s="128" t="s">
        <v>188</v>
      </c>
      <c r="B79" s="129" t="s">
        <v>189</v>
      </c>
      <c r="C79" s="130">
        <v>621</v>
      </c>
      <c r="D79" s="130"/>
      <c r="E79" s="130">
        <f t="shared" si="9"/>
        <v>621</v>
      </c>
      <c r="F79" s="127">
        <f>C79-D79</f>
        <v>621</v>
      </c>
    </row>
    <row r="80" s="43" customFormat="1" ht="22.5" customHeight="1" spans="1:6">
      <c r="A80" s="125">
        <v>20140</v>
      </c>
      <c r="B80" s="125" t="s">
        <v>190</v>
      </c>
      <c r="C80" s="126">
        <f>C81</f>
        <v>210</v>
      </c>
      <c r="D80" s="130"/>
      <c r="E80" s="126">
        <f t="shared" ref="E80:E85" si="10">E81</f>
        <v>210</v>
      </c>
      <c r="F80" s="127"/>
    </row>
    <row r="81" s="43" customFormat="1" ht="22.5" customHeight="1" spans="1:6">
      <c r="A81" s="128">
        <v>2014099</v>
      </c>
      <c r="B81" s="129" t="s">
        <v>191</v>
      </c>
      <c r="C81" s="130">
        <v>210</v>
      </c>
      <c r="D81" s="130"/>
      <c r="E81" s="130">
        <f t="shared" si="9"/>
        <v>210</v>
      </c>
      <c r="F81" s="127"/>
    </row>
    <row r="82" s="43" customFormat="1" ht="22.5" customHeight="1" spans="1:6">
      <c r="A82" s="124" t="s">
        <v>192</v>
      </c>
      <c r="B82" s="125" t="s">
        <v>193</v>
      </c>
      <c r="C82" s="126">
        <f>C83</f>
        <v>60946</v>
      </c>
      <c r="D82" s="126"/>
      <c r="E82" s="126">
        <f t="shared" si="10"/>
        <v>60946</v>
      </c>
      <c r="F82" s="127">
        <f>C82-D82</f>
        <v>60946</v>
      </c>
    </row>
    <row r="83" s="43" customFormat="1" ht="22.5" customHeight="1" spans="1:6">
      <c r="A83" s="128" t="s">
        <v>194</v>
      </c>
      <c r="B83" s="129" t="s">
        <v>193</v>
      </c>
      <c r="C83" s="130">
        <v>60946</v>
      </c>
      <c r="D83" s="130"/>
      <c r="E83" s="130">
        <f t="shared" ref="E83:E88" si="11">C83-D83</f>
        <v>60946</v>
      </c>
      <c r="F83" s="127">
        <f>C83-D83</f>
        <v>60946</v>
      </c>
    </row>
    <row r="84" s="43" customFormat="1" ht="22.5" customHeight="1" spans="1:6">
      <c r="A84" s="124" t="s">
        <v>195</v>
      </c>
      <c r="B84" s="125" t="s">
        <v>58</v>
      </c>
      <c r="C84" s="126">
        <f>C85+C87</f>
        <v>220</v>
      </c>
      <c r="D84" s="126"/>
      <c r="E84" s="126">
        <f>E85+E87</f>
        <v>220</v>
      </c>
      <c r="F84" s="127">
        <f>C84-D84</f>
        <v>220</v>
      </c>
    </row>
    <row r="85" s="43" customFormat="1" ht="22.5" customHeight="1" spans="1:6">
      <c r="A85" s="125">
        <v>20306</v>
      </c>
      <c r="B85" s="125" t="s">
        <v>196</v>
      </c>
      <c r="C85" s="126">
        <f>C86</f>
        <v>120</v>
      </c>
      <c r="D85" s="126"/>
      <c r="E85" s="126">
        <f t="shared" si="10"/>
        <v>120</v>
      </c>
      <c r="F85" s="127"/>
    </row>
    <row r="86" s="43" customFormat="1" ht="22.5" customHeight="1" spans="1:6">
      <c r="A86" s="128">
        <v>2030607</v>
      </c>
      <c r="B86" s="129" t="s">
        <v>197</v>
      </c>
      <c r="C86" s="130">
        <v>120</v>
      </c>
      <c r="D86" s="130"/>
      <c r="E86" s="130">
        <f t="shared" si="11"/>
        <v>120</v>
      </c>
      <c r="F86" s="127"/>
    </row>
    <row r="87" s="43" customFormat="1" ht="22.5" customHeight="1" spans="1:6">
      <c r="A87" s="124" t="s">
        <v>198</v>
      </c>
      <c r="B87" s="125" t="s">
        <v>199</v>
      </c>
      <c r="C87" s="126">
        <f>C88</f>
        <v>100</v>
      </c>
      <c r="D87" s="126"/>
      <c r="E87" s="126">
        <f>E88</f>
        <v>100</v>
      </c>
      <c r="F87" s="127">
        <f>C87-D87</f>
        <v>100</v>
      </c>
    </row>
    <row r="88" s="43" customFormat="1" ht="22.5" customHeight="1" spans="1:6">
      <c r="A88" s="128" t="s">
        <v>200</v>
      </c>
      <c r="B88" s="129" t="s">
        <v>199</v>
      </c>
      <c r="C88" s="130">
        <v>100</v>
      </c>
      <c r="D88" s="130"/>
      <c r="E88" s="130">
        <f t="shared" si="11"/>
        <v>100</v>
      </c>
      <c r="F88" s="127">
        <f>C88-D88</f>
        <v>100</v>
      </c>
    </row>
    <row r="89" s="43" customFormat="1" ht="22.5" customHeight="1" spans="1:6">
      <c r="A89" s="124" t="s">
        <v>201</v>
      </c>
      <c r="B89" s="125" t="s">
        <v>59</v>
      </c>
      <c r="C89" s="126">
        <f>SUM(C90,C101,C104,C96,C98,C94)</f>
        <v>9451</v>
      </c>
      <c r="D89" s="126"/>
      <c r="E89" s="126">
        <f>SUM(E90,E101,E104,E96,E98,E94)</f>
        <v>9451</v>
      </c>
      <c r="F89" s="127">
        <f>C89-D89</f>
        <v>9451</v>
      </c>
    </row>
    <row r="90" s="43" customFormat="1" ht="22.5" customHeight="1" spans="1:6">
      <c r="A90" s="124" t="s">
        <v>202</v>
      </c>
      <c r="B90" s="125" t="s">
        <v>203</v>
      </c>
      <c r="C90" s="126">
        <f>SUM(C91:C93)</f>
        <v>7351</v>
      </c>
      <c r="D90" s="126"/>
      <c r="E90" s="126">
        <f>E92+E91+E93</f>
        <v>7351</v>
      </c>
      <c r="F90" s="127">
        <f>C90-D90</f>
        <v>7351</v>
      </c>
    </row>
    <row r="91" s="43" customFormat="1" ht="22.5" hidden="1" customHeight="1" spans="1:6">
      <c r="A91" s="128">
        <v>2040201</v>
      </c>
      <c r="B91" s="129" t="s">
        <v>94</v>
      </c>
      <c r="C91" s="130"/>
      <c r="D91" s="130"/>
      <c r="E91" s="130"/>
      <c r="F91" s="127">
        <f>C91-D91</f>
        <v>0</v>
      </c>
    </row>
    <row r="92" s="43" customFormat="1" ht="22.5" customHeight="1" spans="1:6">
      <c r="A92" s="128" t="s">
        <v>204</v>
      </c>
      <c r="B92" s="129" t="s">
        <v>96</v>
      </c>
      <c r="C92" s="130">
        <v>1560</v>
      </c>
      <c r="D92" s="130"/>
      <c r="E92" s="130">
        <f t="shared" ref="E92:E95" si="12">C92-D92</f>
        <v>1560</v>
      </c>
      <c r="F92" s="127">
        <f>C92-D92</f>
        <v>1560</v>
      </c>
    </row>
    <row r="93" s="43" customFormat="1" ht="22.5" customHeight="1" spans="1:6">
      <c r="A93" s="128">
        <v>2040299</v>
      </c>
      <c r="B93" s="129" t="s">
        <v>205</v>
      </c>
      <c r="C93" s="130">
        <v>5791</v>
      </c>
      <c r="D93" s="130"/>
      <c r="E93" s="130">
        <f t="shared" si="12"/>
        <v>5791</v>
      </c>
      <c r="F93" s="127">
        <f>C93-D93</f>
        <v>5791</v>
      </c>
    </row>
    <row r="94" s="43" customFormat="1" ht="22.5" customHeight="1" spans="1:6">
      <c r="A94" s="125">
        <v>20403</v>
      </c>
      <c r="B94" s="125" t="s">
        <v>206</v>
      </c>
      <c r="C94" s="126">
        <f>C95</f>
        <v>5</v>
      </c>
      <c r="D94" s="126"/>
      <c r="E94" s="126">
        <f t="shared" ref="E94:E98" si="13">E95</f>
        <v>5</v>
      </c>
      <c r="F94" s="127"/>
    </row>
    <row r="95" s="43" customFormat="1" ht="22.5" customHeight="1" spans="1:6">
      <c r="A95" s="128">
        <v>2040302</v>
      </c>
      <c r="B95" s="129" t="s">
        <v>96</v>
      </c>
      <c r="C95" s="130">
        <v>5</v>
      </c>
      <c r="D95" s="130"/>
      <c r="E95" s="130">
        <f t="shared" si="12"/>
        <v>5</v>
      </c>
      <c r="F95" s="127"/>
    </row>
    <row r="96" s="43" customFormat="1" ht="22.5" customHeight="1" spans="1:6">
      <c r="A96" s="125">
        <v>20404</v>
      </c>
      <c r="B96" s="125" t="s">
        <v>207</v>
      </c>
      <c r="C96" s="126">
        <f>C97</f>
        <v>120</v>
      </c>
      <c r="D96" s="126"/>
      <c r="E96" s="126">
        <f t="shared" si="13"/>
        <v>120</v>
      </c>
      <c r="F96" s="127">
        <f>C96-D96</f>
        <v>120</v>
      </c>
    </row>
    <row r="97" s="43" customFormat="1" ht="22.5" customHeight="1" spans="1:6">
      <c r="A97" s="128">
        <v>2040402</v>
      </c>
      <c r="B97" s="129" t="s">
        <v>96</v>
      </c>
      <c r="C97" s="130">
        <v>120</v>
      </c>
      <c r="D97" s="130"/>
      <c r="E97" s="130">
        <f t="shared" ref="E97:E100" si="14">C97-D97</f>
        <v>120</v>
      </c>
      <c r="F97" s="127">
        <f>C97-D97</f>
        <v>120</v>
      </c>
    </row>
    <row r="98" s="43" customFormat="1" ht="22.5" customHeight="1" spans="1:6">
      <c r="A98" s="125">
        <v>20405</v>
      </c>
      <c r="B98" s="125" t="s">
        <v>208</v>
      </c>
      <c r="C98" s="126">
        <f>SUM(C99:C100)</f>
        <v>910</v>
      </c>
      <c r="D98" s="126"/>
      <c r="E98" s="126">
        <f>SUM(E99:E100)</f>
        <v>910</v>
      </c>
      <c r="F98" s="127">
        <f>C98-D98</f>
        <v>910</v>
      </c>
    </row>
    <row r="99" s="43" customFormat="1" ht="22.5" customHeight="1" spans="1:6">
      <c r="A99" s="128">
        <v>2040501</v>
      </c>
      <c r="B99" s="129" t="s">
        <v>94</v>
      </c>
      <c r="C99" s="130">
        <v>740</v>
      </c>
      <c r="D99" s="130"/>
      <c r="E99" s="130">
        <f t="shared" si="14"/>
        <v>740</v>
      </c>
      <c r="F99" s="127">
        <f>C99-D99</f>
        <v>740</v>
      </c>
    </row>
    <row r="100" s="43" customFormat="1" ht="22.5" customHeight="1" spans="1:6">
      <c r="A100" s="128">
        <v>2040502</v>
      </c>
      <c r="B100" s="129" t="s">
        <v>96</v>
      </c>
      <c r="C100" s="130">
        <v>170</v>
      </c>
      <c r="D100" s="130"/>
      <c r="E100" s="130">
        <f t="shared" si="14"/>
        <v>170</v>
      </c>
      <c r="F100" s="127"/>
    </row>
    <row r="101" s="43" customFormat="1" ht="22.5" customHeight="1" spans="1:6">
      <c r="A101" s="124" t="s">
        <v>209</v>
      </c>
      <c r="B101" s="125" t="s">
        <v>210</v>
      </c>
      <c r="C101" s="126">
        <f>SUM(C102:C103)</f>
        <v>886</v>
      </c>
      <c r="D101" s="126"/>
      <c r="E101" s="126">
        <f>SUM(E102:E103)</f>
        <v>886</v>
      </c>
      <c r="F101" s="127">
        <f t="shared" ref="F101:F156" si="15">C101-D101</f>
        <v>886</v>
      </c>
    </row>
    <row r="102" s="43" customFormat="1" ht="22.5" hidden="1" customHeight="1" spans="1:6">
      <c r="A102" s="128" t="s">
        <v>211</v>
      </c>
      <c r="B102" s="129" t="s">
        <v>96</v>
      </c>
      <c r="C102" s="130"/>
      <c r="D102" s="130"/>
      <c r="E102" s="130"/>
      <c r="F102" s="127">
        <f t="shared" si="15"/>
        <v>0</v>
      </c>
    </row>
    <row r="103" s="43" customFormat="1" ht="22.5" customHeight="1" spans="1:6">
      <c r="A103" s="128" t="s">
        <v>212</v>
      </c>
      <c r="B103" s="129" t="s">
        <v>213</v>
      </c>
      <c r="C103" s="130">
        <v>886</v>
      </c>
      <c r="D103" s="130"/>
      <c r="E103" s="130">
        <f>C103-D103</f>
        <v>886</v>
      </c>
      <c r="F103" s="127">
        <f t="shared" si="15"/>
        <v>886</v>
      </c>
    </row>
    <row r="104" s="43" customFormat="1" ht="22.5" customHeight="1" spans="1:6">
      <c r="A104" s="124" t="s">
        <v>214</v>
      </c>
      <c r="B104" s="125" t="s">
        <v>215</v>
      </c>
      <c r="C104" s="126">
        <f>C105</f>
        <v>179</v>
      </c>
      <c r="D104" s="126"/>
      <c r="E104" s="126">
        <f>E105</f>
        <v>179</v>
      </c>
      <c r="F104" s="127">
        <f t="shared" si="15"/>
        <v>179</v>
      </c>
    </row>
    <row r="105" s="43" customFormat="1" ht="22.5" customHeight="1" spans="1:6">
      <c r="A105" s="128" t="s">
        <v>216</v>
      </c>
      <c r="B105" s="129" t="s">
        <v>215</v>
      </c>
      <c r="C105" s="130">
        <v>179</v>
      </c>
      <c r="D105" s="130"/>
      <c r="E105" s="130">
        <f>C105-D105</f>
        <v>179</v>
      </c>
      <c r="F105" s="127">
        <f t="shared" si="15"/>
        <v>179</v>
      </c>
    </row>
    <row r="106" s="43" customFormat="1" ht="22.5" customHeight="1" spans="1:6">
      <c r="A106" s="124" t="s">
        <v>217</v>
      </c>
      <c r="B106" s="125" t="s">
        <v>60</v>
      </c>
      <c r="C106" s="126">
        <f>SUM(C107,C111,C118,C121,C123,C125,C127,C129)</f>
        <v>253650.366102</v>
      </c>
      <c r="D106" s="126">
        <f>SUM(D107,D111,D118,D121,D123,D125,D127,D129)</f>
        <v>100904.216102</v>
      </c>
      <c r="E106" s="126">
        <f>SUM(E107,E111,E118,E121,E123,E125,E127,E129)</f>
        <v>152746.15</v>
      </c>
      <c r="F106" s="127">
        <f t="shared" si="15"/>
        <v>152746.15</v>
      </c>
    </row>
    <row r="107" s="43" customFormat="1" ht="22.5" customHeight="1" spans="1:6">
      <c r="A107" s="124" t="s">
        <v>218</v>
      </c>
      <c r="B107" s="125" t="s">
        <v>219</v>
      </c>
      <c r="C107" s="126">
        <f>SUM(C108:C110)</f>
        <v>104127.216102</v>
      </c>
      <c r="D107" s="126">
        <f>SUM(D108:D110)</f>
        <v>100904.216102</v>
      </c>
      <c r="E107" s="126">
        <f>SUM(E108:E110)</f>
        <v>3223</v>
      </c>
      <c r="F107" s="127">
        <f t="shared" si="15"/>
        <v>3223</v>
      </c>
    </row>
    <row r="108" s="43" customFormat="1" ht="22.5" customHeight="1" spans="1:6">
      <c r="A108" s="128" t="s">
        <v>220</v>
      </c>
      <c r="B108" s="129" t="s">
        <v>94</v>
      </c>
      <c r="C108" s="130">
        <v>100904.216102</v>
      </c>
      <c r="D108" s="130">
        <v>100904.216102</v>
      </c>
      <c r="E108" s="130"/>
      <c r="F108" s="127">
        <f t="shared" si="15"/>
        <v>0</v>
      </c>
    </row>
    <row r="109" s="43" customFormat="1" ht="22.5" customHeight="1" spans="1:6">
      <c r="A109" s="128" t="s">
        <v>221</v>
      </c>
      <c r="B109" s="129" t="s">
        <v>96</v>
      </c>
      <c r="C109" s="130">
        <v>120</v>
      </c>
      <c r="D109" s="130"/>
      <c r="E109" s="130">
        <f>C109-D109</f>
        <v>120</v>
      </c>
      <c r="F109" s="127">
        <f t="shared" si="15"/>
        <v>120</v>
      </c>
    </row>
    <row r="110" s="43" customFormat="1" ht="22.5" customHeight="1" spans="1:6">
      <c r="A110" s="128" t="s">
        <v>222</v>
      </c>
      <c r="B110" s="129" t="s">
        <v>223</v>
      </c>
      <c r="C110" s="130">
        <v>3103</v>
      </c>
      <c r="D110" s="130"/>
      <c r="E110" s="130">
        <f>C110-D110</f>
        <v>3103</v>
      </c>
      <c r="F110" s="127">
        <f t="shared" si="15"/>
        <v>3103</v>
      </c>
    </row>
    <row r="111" s="43" customFormat="1" ht="22.5" customHeight="1" spans="1:6">
      <c r="A111" s="124" t="s">
        <v>224</v>
      </c>
      <c r="B111" s="125" t="s">
        <v>225</v>
      </c>
      <c r="C111" s="126">
        <f>SUM(C112:C117)</f>
        <v>114284.15</v>
      </c>
      <c r="D111" s="126">
        <v>0</v>
      </c>
      <c r="E111" s="126">
        <f>SUM(E112:E117)</f>
        <v>114284.15</v>
      </c>
      <c r="F111" s="127">
        <f t="shared" si="15"/>
        <v>114284.15</v>
      </c>
    </row>
    <row r="112" s="43" customFormat="1" ht="22.5" customHeight="1" spans="1:6">
      <c r="A112" s="128" t="s">
        <v>226</v>
      </c>
      <c r="B112" s="129" t="s">
        <v>227</v>
      </c>
      <c r="C112" s="130">
        <v>3615</v>
      </c>
      <c r="D112" s="130"/>
      <c r="E112" s="130">
        <f t="shared" ref="E112:E117" si="16">C112-D112</f>
        <v>3615</v>
      </c>
      <c r="F112" s="127">
        <f t="shared" si="15"/>
        <v>3615</v>
      </c>
    </row>
    <row r="113" s="43" customFormat="1" ht="22.5" customHeight="1" spans="1:6">
      <c r="A113" s="128" t="s">
        <v>228</v>
      </c>
      <c r="B113" s="129" t="s">
        <v>229</v>
      </c>
      <c r="C113" s="130">
        <v>6469</v>
      </c>
      <c r="D113" s="130"/>
      <c r="E113" s="130">
        <f t="shared" si="16"/>
        <v>6469</v>
      </c>
      <c r="F113" s="127">
        <f t="shared" si="15"/>
        <v>6469</v>
      </c>
    </row>
    <row r="114" s="43" customFormat="1" ht="22.5" customHeight="1" spans="1:6">
      <c r="A114" s="128" t="s">
        <v>230</v>
      </c>
      <c r="B114" s="129" t="s">
        <v>231</v>
      </c>
      <c r="C114" s="130">
        <v>2100</v>
      </c>
      <c r="D114" s="130"/>
      <c r="E114" s="130">
        <f t="shared" si="16"/>
        <v>2100</v>
      </c>
      <c r="F114" s="127">
        <f t="shared" si="15"/>
        <v>2100</v>
      </c>
    </row>
    <row r="115" s="43" customFormat="1" ht="22.5" customHeight="1" spans="1:6">
      <c r="A115" s="128" t="s">
        <v>232</v>
      </c>
      <c r="B115" s="129" t="s">
        <v>233</v>
      </c>
      <c r="C115" s="130">
        <v>779</v>
      </c>
      <c r="D115" s="130"/>
      <c r="E115" s="130">
        <f t="shared" si="16"/>
        <v>779</v>
      </c>
      <c r="F115" s="127">
        <f t="shared" si="15"/>
        <v>779</v>
      </c>
    </row>
    <row r="116" s="43" customFormat="1" ht="22.5" hidden="1" customHeight="1" spans="1:6">
      <c r="A116" s="128">
        <v>2050205</v>
      </c>
      <c r="B116" s="129" t="s">
        <v>234</v>
      </c>
      <c r="C116" s="130"/>
      <c r="D116" s="130"/>
      <c r="E116" s="130"/>
      <c r="F116" s="127">
        <f t="shared" si="15"/>
        <v>0</v>
      </c>
    </row>
    <row r="117" s="43" customFormat="1" ht="22.5" customHeight="1" spans="1:6">
      <c r="A117" s="128" t="s">
        <v>235</v>
      </c>
      <c r="B117" s="129" t="s">
        <v>236</v>
      </c>
      <c r="C117" s="130">
        <v>101321.15</v>
      </c>
      <c r="D117" s="130"/>
      <c r="E117" s="130">
        <f t="shared" si="16"/>
        <v>101321.15</v>
      </c>
      <c r="F117" s="127">
        <f t="shared" si="15"/>
        <v>101321.15</v>
      </c>
    </row>
    <row r="118" s="43" customFormat="1" ht="22.5" customHeight="1" spans="1:6">
      <c r="A118" s="124" t="s">
        <v>237</v>
      </c>
      <c r="B118" s="125" t="s">
        <v>238</v>
      </c>
      <c r="C118" s="126">
        <f>SUM(C119:C120)</f>
        <v>134</v>
      </c>
      <c r="D118" s="126"/>
      <c r="E118" s="126">
        <f>SUM(E119:E120)</f>
        <v>134</v>
      </c>
      <c r="F118" s="127">
        <f t="shared" si="15"/>
        <v>134</v>
      </c>
    </row>
    <row r="119" s="43" customFormat="1" ht="22.5" customHeight="1" spans="1:6">
      <c r="A119" s="128" t="s">
        <v>239</v>
      </c>
      <c r="B119" s="129" t="s">
        <v>240</v>
      </c>
      <c r="C119" s="130">
        <v>87</v>
      </c>
      <c r="D119" s="130"/>
      <c r="E119" s="130">
        <f t="shared" ref="E119:E124" si="17">C119-D119</f>
        <v>87</v>
      </c>
      <c r="F119" s="127">
        <f t="shared" si="15"/>
        <v>87</v>
      </c>
    </row>
    <row r="120" s="43" customFormat="1" ht="22.5" customHeight="1" spans="1:6">
      <c r="A120" s="128">
        <v>2050399</v>
      </c>
      <c r="B120" s="129" t="s">
        <v>241</v>
      </c>
      <c r="C120" s="130">
        <v>47</v>
      </c>
      <c r="D120" s="130"/>
      <c r="E120" s="130">
        <f t="shared" si="17"/>
        <v>47</v>
      </c>
      <c r="F120" s="127">
        <f t="shared" si="15"/>
        <v>47</v>
      </c>
    </row>
    <row r="121" s="43" customFormat="1" ht="22.5" hidden="1" customHeight="1" spans="1:6">
      <c r="A121" s="124" t="s">
        <v>242</v>
      </c>
      <c r="B121" s="125" t="s">
        <v>243</v>
      </c>
      <c r="C121" s="126"/>
      <c r="D121" s="126"/>
      <c r="E121" s="126"/>
      <c r="F121" s="127">
        <f t="shared" si="15"/>
        <v>0</v>
      </c>
    </row>
    <row r="122" s="43" customFormat="1" ht="22.5" hidden="1" customHeight="1" spans="1:6">
      <c r="A122" s="128" t="s">
        <v>244</v>
      </c>
      <c r="B122" s="129" t="s">
        <v>245</v>
      </c>
      <c r="C122" s="130"/>
      <c r="D122" s="130"/>
      <c r="E122" s="130"/>
      <c r="F122" s="127">
        <f t="shared" si="15"/>
        <v>0</v>
      </c>
    </row>
    <row r="123" s="43" customFormat="1" ht="22.5" customHeight="1" spans="1:6">
      <c r="A123" s="124" t="s">
        <v>246</v>
      </c>
      <c r="B123" s="125" t="s">
        <v>247</v>
      </c>
      <c r="C123" s="126">
        <f>C124</f>
        <v>260</v>
      </c>
      <c r="D123" s="126"/>
      <c r="E123" s="126">
        <f>E124</f>
        <v>260</v>
      </c>
      <c r="F123" s="127">
        <f t="shared" si="15"/>
        <v>260</v>
      </c>
    </row>
    <row r="124" s="43" customFormat="1" ht="22.5" customHeight="1" spans="1:6">
      <c r="A124" s="128" t="s">
        <v>248</v>
      </c>
      <c r="B124" s="129" t="s">
        <v>249</v>
      </c>
      <c r="C124" s="130">
        <v>260</v>
      </c>
      <c r="D124" s="130"/>
      <c r="E124" s="130">
        <f t="shared" si="17"/>
        <v>260</v>
      </c>
      <c r="F124" s="127">
        <f t="shared" si="15"/>
        <v>260</v>
      </c>
    </row>
    <row r="125" s="43" customFormat="1" ht="22.5" hidden="1" customHeight="1" spans="1:6">
      <c r="A125" s="124" t="s">
        <v>250</v>
      </c>
      <c r="B125" s="125" t="s">
        <v>251</v>
      </c>
      <c r="C125" s="126">
        <v>0</v>
      </c>
      <c r="D125" s="126"/>
      <c r="E125" s="126">
        <v>0</v>
      </c>
      <c r="F125" s="127">
        <f t="shared" si="15"/>
        <v>0</v>
      </c>
    </row>
    <row r="126" s="43" customFormat="1" ht="22.5" hidden="1" customHeight="1" spans="1:6">
      <c r="A126" s="128" t="s">
        <v>252</v>
      </c>
      <c r="B126" s="129" t="s">
        <v>253</v>
      </c>
      <c r="C126" s="130">
        <v>0</v>
      </c>
      <c r="D126" s="130"/>
      <c r="E126" s="130">
        <v>0</v>
      </c>
      <c r="F126" s="127">
        <f t="shared" si="15"/>
        <v>0</v>
      </c>
    </row>
    <row r="127" s="43" customFormat="1" ht="22.5" customHeight="1" spans="1:6">
      <c r="A127" s="124" t="s">
        <v>254</v>
      </c>
      <c r="B127" s="125" t="s">
        <v>255</v>
      </c>
      <c r="C127" s="126">
        <f>C128</f>
        <v>34624</v>
      </c>
      <c r="D127" s="126"/>
      <c r="E127" s="126">
        <f>E128</f>
        <v>34624</v>
      </c>
      <c r="F127" s="127">
        <f t="shared" si="15"/>
        <v>34624</v>
      </c>
    </row>
    <row r="128" s="43" customFormat="1" ht="22.5" customHeight="1" spans="1:6">
      <c r="A128" s="128" t="s">
        <v>256</v>
      </c>
      <c r="B128" s="129" t="s">
        <v>257</v>
      </c>
      <c r="C128" s="130">
        <v>34624</v>
      </c>
      <c r="D128" s="130"/>
      <c r="E128" s="130">
        <f>C128-D128</f>
        <v>34624</v>
      </c>
      <c r="F128" s="127">
        <f t="shared" si="15"/>
        <v>34624</v>
      </c>
    </row>
    <row r="129" s="43" customFormat="1" ht="22.5" customHeight="1" spans="1:6">
      <c r="A129" s="124" t="s">
        <v>258</v>
      </c>
      <c r="B129" s="125" t="s">
        <v>259</v>
      </c>
      <c r="C129" s="126">
        <f>C130</f>
        <v>221</v>
      </c>
      <c r="D129" s="126"/>
      <c r="E129" s="126">
        <f>E130</f>
        <v>221</v>
      </c>
      <c r="F129" s="127">
        <f t="shared" si="15"/>
        <v>221</v>
      </c>
    </row>
    <row r="130" s="43" customFormat="1" ht="22.5" customHeight="1" spans="1:6">
      <c r="A130" s="128" t="s">
        <v>260</v>
      </c>
      <c r="B130" s="129" t="s">
        <v>259</v>
      </c>
      <c r="C130" s="130">
        <v>221</v>
      </c>
      <c r="D130" s="130"/>
      <c r="E130" s="130">
        <f>C130-D130</f>
        <v>221</v>
      </c>
      <c r="F130" s="127">
        <f t="shared" si="15"/>
        <v>221</v>
      </c>
    </row>
    <row r="131" s="43" customFormat="1" ht="22.5" customHeight="1" spans="1:6">
      <c r="A131" s="124" t="s">
        <v>261</v>
      </c>
      <c r="B131" s="125" t="s">
        <v>61</v>
      </c>
      <c r="C131" s="126">
        <f>SUM(C132,C138,C142,C146,C144,C135)</f>
        <v>256102.693562</v>
      </c>
      <c r="D131" s="126">
        <f>SUM(D132,D138,D142,D146)</f>
        <v>885.693562</v>
      </c>
      <c r="E131" s="126">
        <f>SUM(E132,E138,E142,E146,E144,E135)</f>
        <v>255217</v>
      </c>
      <c r="F131" s="127">
        <f t="shared" si="15"/>
        <v>255217</v>
      </c>
    </row>
    <row r="132" s="43" customFormat="1" ht="22.5" customHeight="1" spans="1:6">
      <c r="A132" s="124" t="s">
        <v>262</v>
      </c>
      <c r="B132" s="125" t="s">
        <v>263</v>
      </c>
      <c r="C132" s="126">
        <f>SUM(C133:C134)</f>
        <v>885.693562</v>
      </c>
      <c r="D132" s="126">
        <f>SUM(D133:D134)</f>
        <v>885.693562</v>
      </c>
      <c r="E132" s="126">
        <f>SUM(E133:E134)</f>
        <v>0</v>
      </c>
      <c r="F132" s="127">
        <f t="shared" si="15"/>
        <v>0</v>
      </c>
    </row>
    <row r="133" s="43" customFormat="1" ht="22.5" customHeight="1" spans="1:6">
      <c r="A133" s="128" t="s">
        <v>264</v>
      </c>
      <c r="B133" s="129" t="s">
        <v>94</v>
      </c>
      <c r="C133" s="130">
        <v>885.693562</v>
      </c>
      <c r="D133" s="130">
        <v>885.693562</v>
      </c>
      <c r="E133" s="130"/>
      <c r="F133" s="127">
        <f t="shared" si="15"/>
        <v>0</v>
      </c>
    </row>
    <row r="134" s="43" customFormat="1" ht="22.5" hidden="1" customHeight="1" spans="1:6">
      <c r="A134" s="128" t="s">
        <v>265</v>
      </c>
      <c r="B134" s="129" t="s">
        <v>266</v>
      </c>
      <c r="C134" s="130"/>
      <c r="D134" s="130"/>
      <c r="E134" s="130"/>
      <c r="F134" s="127">
        <f t="shared" si="15"/>
        <v>0</v>
      </c>
    </row>
    <row r="135" s="43" customFormat="1" ht="22.5" customHeight="1" spans="1:6">
      <c r="A135" s="125">
        <v>20602</v>
      </c>
      <c r="B135" s="125" t="s">
        <v>267</v>
      </c>
      <c r="C135" s="126">
        <f>SUM(C136:C137)</f>
        <v>3700</v>
      </c>
      <c r="D135" s="126"/>
      <c r="E135" s="126">
        <f>SUM(E136:E137)</f>
        <v>3700</v>
      </c>
      <c r="F135" s="127"/>
    </row>
    <row r="136" s="43" customFormat="1" ht="22.5" customHeight="1" spans="1:6">
      <c r="A136" s="128">
        <v>2060208</v>
      </c>
      <c r="B136" s="129" t="s">
        <v>268</v>
      </c>
      <c r="C136" s="130">
        <v>1500</v>
      </c>
      <c r="D136" s="130"/>
      <c r="E136" s="130">
        <f t="shared" ref="E136:E141" si="18">C136-D136</f>
        <v>1500</v>
      </c>
      <c r="F136" s="127"/>
    </row>
    <row r="137" s="43" customFormat="1" ht="22.5" customHeight="1" spans="1:6">
      <c r="A137" s="128">
        <v>2060299</v>
      </c>
      <c r="B137" s="129" t="s">
        <v>269</v>
      </c>
      <c r="C137" s="130">
        <v>2200</v>
      </c>
      <c r="D137" s="130"/>
      <c r="E137" s="130">
        <f t="shared" si="18"/>
        <v>2200</v>
      </c>
      <c r="F137" s="127"/>
    </row>
    <row r="138" s="43" customFormat="1" ht="22.5" customHeight="1" spans="1:6">
      <c r="A138" s="124" t="s">
        <v>270</v>
      </c>
      <c r="B138" s="125" t="s">
        <v>271</v>
      </c>
      <c r="C138" s="126">
        <f>SUM(C139:C141)</f>
        <v>248377</v>
      </c>
      <c r="D138" s="126">
        <f>D139</f>
        <v>0</v>
      </c>
      <c r="E138" s="126">
        <f>SUM(E139:E141)</f>
        <v>248377</v>
      </c>
      <c r="F138" s="127">
        <f>C138-D138</f>
        <v>248377</v>
      </c>
    </row>
    <row r="139" s="43" customFormat="1" ht="22.5" hidden="1" customHeight="1" spans="1:6">
      <c r="A139" s="128">
        <v>2060301</v>
      </c>
      <c r="B139" s="129" t="s">
        <v>272</v>
      </c>
      <c r="C139" s="130"/>
      <c r="D139" s="130"/>
      <c r="E139" s="130"/>
      <c r="F139" s="127"/>
    </row>
    <row r="140" s="43" customFormat="1" ht="22.5" customHeight="1" spans="1:6">
      <c r="A140" s="128">
        <v>2060302</v>
      </c>
      <c r="B140" s="129" t="s">
        <v>273</v>
      </c>
      <c r="C140" s="130">
        <v>134</v>
      </c>
      <c r="D140" s="130"/>
      <c r="E140" s="130">
        <f t="shared" si="18"/>
        <v>134</v>
      </c>
      <c r="F140" s="127">
        <f t="shared" ref="F140:F149" si="19">C140-D140</f>
        <v>134</v>
      </c>
    </row>
    <row r="141" s="43" customFormat="1" ht="22.5" customHeight="1" spans="1:6">
      <c r="A141" s="128" t="s">
        <v>274</v>
      </c>
      <c r="B141" s="129" t="s">
        <v>275</v>
      </c>
      <c r="C141" s="130">
        <v>248243</v>
      </c>
      <c r="D141" s="130"/>
      <c r="E141" s="130">
        <f t="shared" si="18"/>
        <v>248243</v>
      </c>
      <c r="F141" s="127">
        <f t="shared" si="19"/>
        <v>248243</v>
      </c>
    </row>
    <row r="142" s="43" customFormat="1" ht="22.5" customHeight="1" spans="1:6">
      <c r="A142" s="124" t="s">
        <v>276</v>
      </c>
      <c r="B142" s="125" t="s">
        <v>277</v>
      </c>
      <c r="C142" s="126">
        <f>C143</f>
        <v>764</v>
      </c>
      <c r="D142" s="126"/>
      <c r="E142" s="126">
        <f>E143</f>
        <v>764</v>
      </c>
      <c r="F142" s="127">
        <f t="shared" si="19"/>
        <v>764</v>
      </c>
    </row>
    <row r="143" s="43" customFormat="1" ht="22.5" customHeight="1" spans="1:6">
      <c r="A143" s="128" t="s">
        <v>278</v>
      </c>
      <c r="B143" s="129" t="s">
        <v>279</v>
      </c>
      <c r="C143" s="130">
        <v>764</v>
      </c>
      <c r="D143" s="130"/>
      <c r="E143" s="130">
        <f>C143-D143</f>
        <v>764</v>
      </c>
      <c r="F143" s="127">
        <f t="shared" si="19"/>
        <v>764</v>
      </c>
    </row>
    <row r="144" s="43" customFormat="1" ht="22.5" hidden="1" customHeight="1" spans="1:6">
      <c r="A144" s="125">
        <v>20605</v>
      </c>
      <c r="B144" s="125" t="s">
        <v>280</v>
      </c>
      <c r="C144" s="126"/>
      <c r="D144" s="126"/>
      <c r="E144" s="126"/>
      <c r="F144" s="127">
        <f t="shared" si="19"/>
        <v>0</v>
      </c>
    </row>
    <row r="145" s="43" customFormat="1" ht="22.5" hidden="1" customHeight="1" spans="1:6">
      <c r="A145" s="128">
        <v>2060599</v>
      </c>
      <c r="B145" s="129" t="s">
        <v>281</v>
      </c>
      <c r="C145" s="130"/>
      <c r="D145" s="130"/>
      <c r="E145" s="130"/>
      <c r="F145" s="127">
        <f t="shared" si="19"/>
        <v>0</v>
      </c>
    </row>
    <row r="146" s="43" customFormat="1" ht="22.5" customHeight="1" spans="1:6">
      <c r="A146" s="124" t="s">
        <v>282</v>
      </c>
      <c r="B146" s="125" t="s">
        <v>283</v>
      </c>
      <c r="C146" s="126">
        <f>C147</f>
        <v>2376</v>
      </c>
      <c r="D146" s="126"/>
      <c r="E146" s="126">
        <f>E147</f>
        <v>2376</v>
      </c>
      <c r="F146" s="127">
        <f t="shared" si="19"/>
        <v>2376</v>
      </c>
    </row>
    <row r="147" s="43" customFormat="1" ht="22.5" customHeight="1" spans="1:6">
      <c r="A147" s="128" t="s">
        <v>284</v>
      </c>
      <c r="B147" s="129" t="s">
        <v>283</v>
      </c>
      <c r="C147" s="130">
        <v>2376</v>
      </c>
      <c r="D147" s="130"/>
      <c r="E147" s="130">
        <f t="shared" ref="E147:E152" si="20">C147-D147</f>
        <v>2376</v>
      </c>
      <c r="F147" s="127">
        <f t="shared" si="19"/>
        <v>2376</v>
      </c>
    </row>
    <row r="148" s="43" customFormat="1" ht="22.5" customHeight="1" spans="1:6">
      <c r="A148" s="124" t="s">
        <v>285</v>
      </c>
      <c r="B148" s="125" t="s">
        <v>62</v>
      </c>
      <c r="C148" s="126">
        <f>SUM(C149,C153,C157,C160)</f>
        <v>8165.1</v>
      </c>
      <c r="D148" s="126">
        <f>SUM(D149,D153,D157,D160)</f>
        <v>0</v>
      </c>
      <c r="E148" s="126">
        <f>SUM(E149,E153,E157,E160)</f>
        <v>8165.1</v>
      </c>
      <c r="F148" s="127">
        <f t="shared" si="19"/>
        <v>8165.1</v>
      </c>
    </row>
    <row r="149" s="43" customFormat="1" ht="22.5" customHeight="1" spans="1:6">
      <c r="A149" s="124" t="s">
        <v>286</v>
      </c>
      <c r="B149" s="125" t="s">
        <v>287</v>
      </c>
      <c r="C149" s="126">
        <f>SUM(C150:C152)</f>
        <v>1986.1</v>
      </c>
      <c r="D149" s="126">
        <v>0</v>
      </c>
      <c r="E149" s="126">
        <f>SUM(E151:E152)</f>
        <v>1986.1</v>
      </c>
      <c r="F149" s="127">
        <f t="shared" si="19"/>
        <v>1986.1</v>
      </c>
    </row>
    <row r="150" s="43" customFormat="1" ht="22.5" hidden="1" customHeight="1" spans="1:6">
      <c r="A150" s="128">
        <v>2070101</v>
      </c>
      <c r="B150" s="129" t="s">
        <v>94</v>
      </c>
      <c r="C150" s="130"/>
      <c r="D150" s="130"/>
      <c r="E150" s="130"/>
      <c r="F150" s="127"/>
    </row>
    <row r="151" s="43" customFormat="1" ht="22.5" customHeight="1" spans="1:6">
      <c r="A151" s="128">
        <v>2070109</v>
      </c>
      <c r="B151" s="129" t="s">
        <v>288</v>
      </c>
      <c r="C151" s="130">
        <v>21</v>
      </c>
      <c r="D151" s="130"/>
      <c r="E151" s="130">
        <f t="shared" si="20"/>
        <v>21</v>
      </c>
      <c r="F151" s="127">
        <f>C151-D151</f>
        <v>21</v>
      </c>
    </row>
    <row r="152" s="43" customFormat="1" ht="22.5" customHeight="1" spans="1:6">
      <c r="A152" s="128" t="s">
        <v>289</v>
      </c>
      <c r="B152" s="129" t="s">
        <v>290</v>
      </c>
      <c r="C152" s="130">
        <v>1965.1</v>
      </c>
      <c r="D152" s="130"/>
      <c r="E152" s="130">
        <f t="shared" si="20"/>
        <v>1965.1</v>
      </c>
      <c r="F152" s="127">
        <f>C152-D152</f>
        <v>1965.1</v>
      </c>
    </row>
    <row r="153" s="43" customFormat="1" ht="22.5" customHeight="1" spans="1:6">
      <c r="A153" s="124" t="s">
        <v>291</v>
      </c>
      <c r="B153" s="125" t="s">
        <v>292</v>
      </c>
      <c r="C153" s="126">
        <f>SUM(C154:C156)</f>
        <v>5734</v>
      </c>
      <c r="D153" s="126">
        <v>0</v>
      </c>
      <c r="E153" s="126">
        <f>SUM(E155:E156)</f>
        <v>5734</v>
      </c>
      <c r="F153" s="127">
        <f>C153-D153</f>
        <v>5734</v>
      </c>
    </row>
    <row r="154" s="43" customFormat="1" ht="22.5" hidden="1" customHeight="1" spans="1:6">
      <c r="A154" s="128">
        <v>2070201</v>
      </c>
      <c r="B154" s="129" t="s">
        <v>94</v>
      </c>
      <c r="C154" s="130"/>
      <c r="D154" s="130"/>
      <c r="E154" s="130"/>
      <c r="F154" s="127"/>
    </row>
    <row r="155" s="43" customFormat="1" ht="22.5" hidden="1" customHeight="1" spans="1:6">
      <c r="A155" s="128" t="s">
        <v>293</v>
      </c>
      <c r="B155" s="129" t="s">
        <v>294</v>
      </c>
      <c r="C155" s="130"/>
      <c r="D155" s="130"/>
      <c r="E155" s="130"/>
      <c r="F155" s="127">
        <f t="shared" ref="F155:F162" si="21">C155-D155</f>
        <v>0</v>
      </c>
    </row>
    <row r="156" s="43" customFormat="1" ht="22.5" customHeight="1" spans="1:6">
      <c r="A156" s="128" t="s">
        <v>295</v>
      </c>
      <c r="B156" s="129" t="s">
        <v>296</v>
      </c>
      <c r="C156" s="130">
        <v>5734</v>
      </c>
      <c r="D156" s="130"/>
      <c r="E156" s="130">
        <f t="shared" ref="E156:E161" si="22">C156-D156</f>
        <v>5734</v>
      </c>
      <c r="F156" s="127">
        <f t="shared" si="21"/>
        <v>5734</v>
      </c>
    </row>
    <row r="157" s="43" customFormat="1" ht="22.5" customHeight="1" spans="1:6">
      <c r="A157" s="124" t="s">
        <v>297</v>
      </c>
      <c r="B157" s="125" t="s">
        <v>298</v>
      </c>
      <c r="C157" s="126">
        <f>SUM(C158:C159)</f>
        <v>375</v>
      </c>
      <c r="D157" s="126"/>
      <c r="E157" s="126">
        <f>SUM(E158:E159)</f>
        <v>375</v>
      </c>
      <c r="F157" s="127">
        <f t="shared" si="21"/>
        <v>375</v>
      </c>
    </row>
    <row r="158" s="43" customFormat="1" ht="22.5" customHeight="1" spans="1:6">
      <c r="A158" s="128" t="s">
        <v>299</v>
      </c>
      <c r="B158" s="129" t="s">
        <v>300</v>
      </c>
      <c r="C158" s="130">
        <v>210</v>
      </c>
      <c r="D158" s="130"/>
      <c r="E158" s="130">
        <f t="shared" si="22"/>
        <v>210</v>
      </c>
      <c r="F158" s="127">
        <f t="shared" si="21"/>
        <v>210</v>
      </c>
    </row>
    <row r="159" s="43" customFormat="1" ht="22.5" customHeight="1" spans="1:6">
      <c r="A159" s="128" t="s">
        <v>301</v>
      </c>
      <c r="B159" s="129" t="s">
        <v>302</v>
      </c>
      <c r="C159" s="130">
        <v>165</v>
      </c>
      <c r="D159" s="130"/>
      <c r="E159" s="130">
        <f t="shared" si="22"/>
        <v>165</v>
      </c>
      <c r="F159" s="127">
        <f t="shared" si="21"/>
        <v>165</v>
      </c>
    </row>
    <row r="160" s="43" customFormat="1" ht="22.5" customHeight="1" spans="1:6">
      <c r="A160" s="124" t="s">
        <v>303</v>
      </c>
      <c r="B160" s="125" t="s">
        <v>304</v>
      </c>
      <c r="C160" s="126">
        <f>SUM(C161:C162)</f>
        <v>70</v>
      </c>
      <c r="D160" s="126"/>
      <c r="E160" s="126">
        <f>SUM(E161:E162)</f>
        <v>70</v>
      </c>
      <c r="F160" s="127">
        <f t="shared" si="21"/>
        <v>70</v>
      </c>
    </row>
    <row r="161" s="43" customFormat="1" ht="22.5" customHeight="1" spans="1:6">
      <c r="A161" s="128">
        <v>2079903</v>
      </c>
      <c r="B161" s="129" t="s">
        <v>305</v>
      </c>
      <c r="C161" s="130">
        <v>50</v>
      </c>
      <c r="D161" s="130"/>
      <c r="E161" s="130">
        <f t="shared" si="22"/>
        <v>50</v>
      </c>
      <c r="F161" s="127">
        <f t="shared" si="21"/>
        <v>50</v>
      </c>
    </row>
    <row r="162" s="43" customFormat="1" ht="22.5" customHeight="1" spans="1:6">
      <c r="A162" s="128">
        <v>2079999</v>
      </c>
      <c r="B162" s="129" t="s">
        <v>304</v>
      </c>
      <c r="C162" s="130">
        <v>20</v>
      </c>
      <c r="D162" s="130"/>
      <c r="E162" s="130">
        <f>C162-D162</f>
        <v>20</v>
      </c>
      <c r="F162" s="127">
        <f t="shared" si="21"/>
        <v>20</v>
      </c>
    </row>
    <row r="163" s="43" customFormat="1" ht="22.5" customHeight="1" spans="1:6">
      <c r="A163" s="124" t="s">
        <v>306</v>
      </c>
      <c r="B163" s="125" t="s">
        <v>63</v>
      </c>
      <c r="C163" s="126">
        <f>SUM(C164,C169,C174,C179,C181,C187,C191,C197,C202,C205,C208,C211,C214,C216,C222,C219)</f>
        <v>104356.697549</v>
      </c>
      <c r="D163" s="126">
        <f>SUM(D164,D169,D174,D179,D181,D187,D191,D197,D202,D205,D208,D211,D214,D216,D222)</f>
        <v>26654.88255</v>
      </c>
      <c r="E163" s="126">
        <f>SUM(E164,E169,E174,E179,E181,E187,E191,E197,E202,E205,E208,E211,E214,E216,E222,E219)</f>
        <v>77701.814999</v>
      </c>
      <c r="F163" s="127">
        <f>C163-D163</f>
        <v>77701.814999</v>
      </c>
    </row>
    <row r="164" s="43" customFormat="1" ht="22.5" customHeight="1" spans="1:6">
      <c r="A164" s="124" t="s">
        <v>307</v>
      </c>
      <c r="B164" s="125" t="s">
        <v>308</v>
      </c>
      <c r="C164" s="126">
        <f>SUM(C165:C168)</f>
        <v>20295</v>
      </c>
      <c r="D164" s="126">
        <f>SUM(D165:D168)</f>
        <v>0</v>
      </c>
      <c r="E164" s="126">
        <f>SUM(E165:E168)</f>
        <v>20295</v>
      </c>
      <c r="F164" s="127">
        <f>C164-D164</f>
        <v>20295</v>
      </c>
    </row>
    <row r="165" s="43" customFormat="1" ht="22.5" hidden="1" customHeight="1" spans="1:6">
      <c r="A165" s="128" t="s">
        <v>309</v>
      </c>
      <c r="B165" s="129" t="s">
        <v>94</v>
      </c>
      <c r="C165" s="130"/>
      <c r="D165" s="130"/>
      <c r="E165" s="130"/>
      <c r="F165" s="127">
        <f>C165-D165</f>
        <v>0</v>
      </c>
    </row>
    <row r="166" s="43" customFormat="1" ht="22.5" customHeight="1" spans="1:6">
      <c r="A166" s="128" t="s">
        <v>310</v>
      </c>
      <c r="B166" s="129" t="s">
        <v>96</v>
      </c>
      <c r="C166" s="130">
        <v>20295</v>
      </c>
      <c r="D166" s="130"/>
      <c r="E166" s="130">
        <f>C166-D166</f>
        <v>20295</v>
      </c>
      <c r="F166" s="127">
        <f>C166-D166</f>
        <v>20295</v>
      </c>
    </row>
    <row r="167" s="43" customFormat="1" ht="22.5" hidden="1" customHeight="1" spans="1:6">
      <c r="A167" s="128" t="s">
        <v>311</v>
      </c>
      <c r="B167" s="129" t="s">
        <v>312</v>
      </c>
      <c r="C167" s="130">
        <f>E167</f>
        <v>0</v>
      </c>
      <c r="D167" s="130"/>
      <c r="E167" s="130"/>
      <c r="F167" s="127">
        <f>C167-D167</f>
        <v>0</v>
      </c>
    </row>
    <row r="168" s="43" customFormat="1" ht="22.5" hidden="1" customHeight="1" spans="1:6">
      <c r="A168" s="128" t="s">
        <v>313</v>
      </c>
      <c r="B168" s="129" t="s">
        <v>314</v>
      </c>
      <c r="C168" s="130"/>
      <c r="D168" s="130"/>
      <c r="E168" s="130"/>
      <c r="F168" s="127">
        <f>C168-D168</f>
        <v>0</v>
      </c>
    </row>
    <row r="169" s="43" customFormat="1" ht="22.5" customHeight="1" spans="1:6">
      <c r="A169" s="124" t="s">
        <v>315</v>
      </c>
      <c r="B169" s="125" t="s">
        <v>316</v>
      </c>
      <c r="C169" s="126">
        <f>SUM(C170:C173)</f>
        <v>10753.249723</v>
      </c>
      <c r="D169" s="126">
        <f>SUM(D170:D173)</f>
        <v>2263.249723</v>
      </c>
      <c r="E169" s="126">
        <f>SUM(E171:E173)</f>
        <v>8490</v>
      </c>
      <c r="F169" s="127">
        <f>C169-D169</f>
        <v>8490</v>
      </c>
    </row>
    <row r="170" s="43" customFormat="1" ht="22.5" customHeight="1" spans="1:6">
      <c r="A170" s="128">
        <v>2080201</v>
      </c>
      <c r="B170" s="129" t="s">
        <v>94</v>
      </c>
      <c r="C170" s="130">
        <v>2263.249723</v>
      </c>
      <c r="D170" s="130">
        <v>2263.249723</v>
      </c>
      <c r="E170" s="130"/>
      <c r="F170" s="127"/>
    </row>
    <row r="171" s="43" customFormat="1" ht="22.5" hidden="1" customHeight="1" spans="1:6">
      <c r="A171" s="128" t="s">
        <v>317</v>
      </c>
      <c r="B171" s="129" t="s">
        <v>96</v>
      </c>
      <c r="C171" s="130"/>
      <c r="D171" s="130"/>
      <c r="E171" s="130"/>
      <c r="F171" s="127">
        <f>C171-D171</f>
        <v>0</v>
      </c>
    </row>
    <row r="172" s="43" customFormat="1" ht="22.5" customHeight="1" spans="1:6">
      <c r="A172" s="128" t="s">
        <v>318</v>
      </c>
      <c r="B172" s="129" t="s">
        <v>319</v>
      </c>
      <c r="C172" s="130">
        <v>200</v>
      </c>
      <c r="D172" s="130"/>
      <c r="E172" s="130">
        <f>C172-D172</f>
        <v>200</v>
      </c>
      <c r="F172" s="127">
        <f>C172-D172</f>
        <v>200</v>
      </c>
    </row>
    <row r="173" s="43" customFormat="1" ht="22.5" customHeight="1" spans="1:6">
      <c r="A173" s="128" t="s">
        <v>320</v>
      </c>
      <c r="B173" s="129" t="s">
        <v>321</v>
      </c>
      <c r="C173" s="130">
        <v>8290</v>
      </c>
      <c r="D173" s="130"/>
      <c r="E173" s="130">
        <f>C173-D173</f>
        <v>8290</v>
      </c>
      <c r="F173" s="127">
        <f>C173-D173</f>
        <v>8290</v>
      </c>
    </row>
    <row r="174" s="43" customFormat="1" ht="22.5" customHeight="1" spans="1:6">
      <c r="A174" s="124" t="s">
        <v>322</v>
      </c>
      <c r="B174" s="125" t="s">
        <v>323</v>
      </c>
      <c r="C174" s="126">
        <f>SUM(C175:C178)</f>
        <v>26316.237826</v>
      </c>
      <c r="D174" s="126">
        <f>SUM(D175:D178)</f>
        <v>24246.982038</v>
      </c>
      <c r="E174" s="126">
        <f>SUM(E175:E178)</f>
        <v>2069.255788</v>
      </c>
      <c r="F174" s="127">
        <f>C174-D174</f>
        <v>2069.255788</v>
      </c>
    </row>
    <row r="175" s="43" customFormat="1" ht="22.5" customHeight="1" spans="1:6">
      <c r="A175" s="128" t="s">
        <v>324</v>
      </c>
      <c r="B175" s="129" t="s">
        <v>325</v>
      </c>
      <c r="C175" s="130">
        <v>2874.234264</v>
      </c>
      <c r="D175" s="130">
        <v>2874.234264</v>
      </c>
      <c r="E175" s="130"/>
      <c r="F175" s="127">
        <f>C175-D175</f>
        <v>0</v>
      </c>
    </row>
    <row r="176" s="43" customFormat="1" ht="22.5" customHeight="1" spans="1:6">
      <c r="A176" s="128" t="s">
        <v>326</v>
      </c>
      <c r="B176" s="129" t="s">
        <v>327</v>
      </c>
      <c r="C176" s="130">
        <v>6040.7424</v>
      </c>
      <c r="D176" s="130">
        <v>6040.7424</v>
      </c>
      <c r="E176" s="130"/>
      <c r="F176" s="127">
        <f>C176-D176</f>
        <v>0</v>
      </c>
    </row>
    <row r="177" s="43" customFormat="1" ht="22.5" customHeight="1" spans="1:6">
      <c r="A177" s="128" t="s">
        <v>328</v>
      </c>
      <c r="B177" s="129" t="s">
        <v>329</v>
      </c>
      <c r="C177" s="130">
        <v>14434.261162</v>
      </c>
      <c r="D177" s="130">
        <v>14434.261162</v>
      </c>
      <c r="E177" s="130"/>
      <c r="F177" s="127">
        <f>C177-D177</f>
        <v>0</v>
      </c>
    </row>
    <row r="178" s="43" customFormat="1" ht="22.5" customHeight="1" spans="1:6">
      <c r="A178" s="128" t="s">
        <v>330</v>
      </c>
      <c r="B178" s="129" t="s">
        <v>331</v>
      </c>
      <c r="C178" s="130">
        <v>2967</v>
      </c>
      <c r="D178" s="130">
        <v>897.744212</v>
      </c>
      <c r="E178" s="130">
        <f t="shared" ref="E178:E186" si="23">C178-D178</f>
        <v>2069.255788</v>
      </c>
      <c r="F178" s="127">
        <f>C178-D178</f>
        <v>2069.255788</v>
      </c>
    </row>
    <row r="179" s="43" customFormat="1" ht="22.5" customHeight="1" spans="1:6">
      <c r="A179" s="124" t="s">
        <v>332</v>
      </c>
      <c r="B179" s="125" t="s">
        <v>333</v>
      </c>
      <c r="C179" s="126">
        <f>C180</f>
        <v>1526</v>
      </c>
      <c r="D179" s="126"/>
      <c r="E179" s="126">
        <f>E180</f>
        <v>1526</v>
      </c>
      <c r="F179" s="127">
        <f>C179-D179</f>
        <v>1526</v>
      </c>
    </row>
    <row r="180" s="43" customFormat="1" ht="22.5" customHeight="1" spans="1:6">
      <c r="A180" s="128" t="s">
        <v>334</v>
      </c>
      <c r="B180" s="129" t="s">
        <v>335</v>
      </c>
      <c r="C180" s="130">
        <v>1526</v>
      </c>
      <c r="D180" s="130"/>
      <c r="E180" s="130">
        <f t="shared" si="23"/>
        <v>1526</v>
      </c>
      <c r="F180" s="127">
        <f>C180-D180</f>
        <v>1526</v>
      </c>
    </row>
    <row r="181" s="43" customFormat="1" ht="22.5" customHeight="1" spans="1:6">
      <c r="A181" s="124" t="s">
        <v>336</v>
      </c>
      <c r="B181" s="125" t="s">
        <v>337</v>
      </c>
      <c r="C181" s="126">
        <f>SUM(C182:C186)</f>
        <v>6858</v>
      </c>
      <c r="D181" s="126"/>
      <c r="E181" s="126">
        <f>SUM(E182:E186)</f>
        <v>6858</v>
      </c>
      <c r="F181" s="127">
        <f>C181-D181</f>
        <v>6858</v>
      </c>
    </row>
    <row r="182" s="43" customFormat="1" ht="22.5" customHeight="1" spans="1:6">
      <c r="A182" s="128" t="s">
        <v>338</v>
      </c>
      <c r="B182" s="129" t="s">
        <v>339</v>
      </c>
      <c r="C182" s="130">
        <v>1000</v>
      </c>
      <c r="D182" s="130"/>
      <c r="E182" s="130">
        <f t="shared" si="23"/>
        <v>1000</v>
      </c>
      <c r="F182" s="127">
        <f>C182-D182</f>
        <v>1000</v>
      </c>
    </row>
    <row r="183" s="43" customFormat="1" ht="22.5" customHeight="1" spans="1:6">
      <c r="A183" s="128" t="s">
        <v>340</v>
      </c>
      <c r="B183" s="129" t="s">
        <v>341</v>
      </c>
      <c r="C183" s="130">
        <v>4277</v>
      </c>
      <c r="D183" s="130"/>
      <c r="E183" s="130">
        <f t="shared" si="23"/>
        <v>4277</v>
      </c>
      <c r="F183" s="127">
        <f>C183-D183</f>
        <v>4277</v>
      </c>
    </row>
    <row r="184" s="43" customFormat="1" ht="22.5" customHeight="1" spans="1:6">
      <c r="A184" s="128" t="s">
        <v>342</v>
      </c>
      <c r="B184" s="129" t="s">
        <v>343</v>
      </c>
      <c r="C184" s="130">
        <v>352</v>
      </c>
      <c r="D184" s="130"/>
      <c r="E184" s="130">
        <f t="shared" si="23"/>
        <v>352</v>
      </c>
      <c r="F184" s="127">
        <f>C184-D184</f>
        <v>352</v>
      </c>
    </row>
    <row r="185" s="43" customFormat="1" ht="22.5" customHeight="1" spans="1:6">
      <c r="A185" s="128" t="s">
        <v>344</v>
      </c>
      <c r="B185" s="129" t="s">
        <v>345</v>
      </c>
      <c r="C185" s="130">
        <v>1177</v>
      </c>
      <c r="D185" s="130"/>
      <c r="E185" s="130">
        <f t="shared" si="23"/>
        <v>1177</v>
      </c>
      <c r="F185" s="127">
        <f>C185-D185</f>
        <v>1177</v>
      </c>
    </row>
    <row r="186" s="43" customFormat="1" ht="22.5" customHeight="1" spans="1:6">
      <c r="A186" s="128" t="s">
        <v>346</v>
      </c>
      <c r="B186" s="129" t="s">
        <v>347</v>
      </c>
      <c r="C186" s="130">
        <v>52</v>
      </c>
      <c r="D186" s="130"/>
      <c r="E186" s="130">
        <f t="shared" si="23"/>
        <v>52</v>
      </c>
      <c r="F186" s="127">
        <f>C186-D186</f>
        <v>52</v>
      </c>
    </row>
    <row r="187" s="43" customFormat="1" ht="22.5" customHeight="1" spans="1:6">
      <c r="A187" s="124" t="s">
        <v>348</v>
      </c>
      <c r="B187" s="125" t="s">
        <v>349</v>
      </c>
      <c r="C187" s="126">
        <f>SUM(C188:C190)</f>
        <v>295.45</v>
      </c>
      <c r="D187" s="126"/>
      <c r="E187" s="126">
        <f>SUM(E188:E190)</f>
        <v>295.45</v>
      </c>
      <c r="F187" s="127">
        <f>C187-D187</f>
        <v>295.45</v>
      </c>
    </row>
    <row r="188" s="43" customFormat="1" ht="22.5" customHeight="1" spans="1:6">
      <c r="A188" s="128" t="s">
        <v>350</v>
      </c>
      <c r="B188" s="129" t="s">
        <v>351</v>
      </c>
      <c r="C188" s="130">
        <v>181.45</v>
      </c>
      <c r="D188" s="130"/>
      <c r="E188" s="130">
        <f t="shared" ref="E188:E190" si="24">C188-D188</f>
        <v>181.45</v>
      </c>
      <c r="F188" s="127">
        <f>C188-D188</f>
        <v>181.45</v>
      </c>
    </row>
    <row r="189" s="43" customFormat="1" ht="22.5" customHeight="1" spans="1:6">
      <c r="A189" s="128" t="s">
        <v>352</v>
      </c>
      <c r="B189" s="129" t="s">
        <v>353</v>
      </c>
      <c r="C189" s="130">
        <v>1</v>
      </c>
      <c r="D189" s="130"/>
      <c r="E189" s="130">
        <f t="shared" si="24"/>
        <v>1</v>
      </c>
      <c r="F189" s="127">
        <f>C189-D189</f>
        <v>1</v>
      </c>
    </row>
    <row r="190" s="43" customFormat="1" ht="22.5" customHeight="1" spans="1:6">
      <c r="A190" s="128" t="s">
        <v>354</v>
      </c>
      <c r="B190" s="129" t="s">
        <v>355</v>
      </c>
      <c r="C190" s="130">
        <v>113</v>
      </c>
      <c r="D190" s="130"/>
      <c r="E190" s="130">
        <f t="shared" si="24"/>
        <v>113</v>
      </c>
      <c r="F190" s="127">
        <f>C190-D190</f>
        <v>113</v>
      </c>
    </row>
    <row r="191" s="43" customFormat="1" ht="22.5" customHeight="1" spans="1:6">
      <c r="A191" s="124" t="s">
        <v>356</v>
      </c>
      <c r="B191" s="125" t="s">
        <v>357</v>
      </c>
      <c r="C191" s="126">
        <f>SUM(C192:C196)</f>
        <v>5937</v>
      </c>
      <c r="D191" s="126"/>
      <c r="E191" s="126">
        <f>SUM(E192:E196)</f>
        <v>5937</v>
      </c>
      <c r="F191" s="127">
        <f>C191-D191</f>
        <v>5937</v>
      </c>
    </row>
    <row r="192" s="43" customFormat="1" ht="22.5" customHeight="1" spans="1:6">
      <c r="A192" s="128" t="s">
        <v>358</v>
      </c>
      <c r="B192" s="129" t="s">
        <v>359</v>
      </c>
      <c r="C192" s="130">
        <v>398</v>
      </c>
      <c r="D192" s="130"/>
      <c r="E192" s="130">
        <f>C192-D192</f>
        <v>398</v>
      </c>
      <c r="F192" s="127">
        <f>C192-D192</f>
        <v>398</v>
      </c>
    </row>
    <row r="193" s="43" customFormat="1" ht="22.5" customHeight="1" spans="1:6">
      <c r="A193" s="128" t="s">
        <v>360</v>
      </c>
      <c r="B193" s="129" t="s">
        <v>361</v>
      </c>
      <c r="C193" s="130">
        <v>1362</v>
      </c>
      <c r="D193" s="130"/>
      <c r="E193" s="130">
        <f t="shared" ref="E193:E201" si="25">C193-D193</f>
        <v>1362</v>
      </c>
      <c r="F193" s="127">
        <f>C193-D193</f>
        <v>1362</v>
      </c>
    </row>
    <row r="194" s="43" customFormat="1" ht="22.5" customHeight="1" spans="1:6">
      <c r="A194" s="128">
        <v>2081004</v>
      </c>
      <c r="B194" s="129" t="s">
        <v>362</v>
      </c>
      <c r="C194" s="130">
        <v>172</v>
      </c>
      <c r="D194" s="130"/>
      <c r="E194" s="130">
        <f t="shared" si="25"/>
        <v>172</v>
      </c>
      <c r="F194" s="127"/>
    </row>
    <row r="195" s="43" customFormat="1" ht="22.5" customHeight="1" spans="1:6">
      <c r="A195" s="128">
        <v>2081006</v>
      </c>
      <c r="B195" s="129" t="s">
        <v>363</v>
      </c>
      <c r="C195" s="130">
        <v>1280</v>
      </c>
      <c r="D195" s="130"/>
      <c r="E195" s="130">
        <f t="shared" si="25"/>
        <v>1280</v>
      </c>
      <c r="F195" s="127"/>
    </row>
    <row r="196" s="43" customFormat="1" ht="22.5" customHeight="1" spans="1:6">
      <c r="A196" s="128">
        <v>2081099</v>
      </c>
      <c r="B196" s="129" t="s">
        <v>364</v>
      </c>
      <c r="C196" s="130">
        <v>2725</v>
      </c>
      <c r="D196" s="130"/>
      <c r="E196" s="130">
        <f t="shared" si="25"/>
        <v>2725</v>
      </c>
      <c r="F196" s="127">
        <f>C196-D196</f>
        <v>2725</v>
      </c>
    </row>
    <row r="197" s="43" customFormat="1" ht="22.5" customHeight="1" spans="1:6">
      <c r="A197" s="124" t="s">
        <v>365</v>
      </c>
      <c r="B197" s="125" t="s">
        <v>366</v>
      </c>
      <c r="C197" s="126">
        <f>SUM(C198:C201)</f>
        <v>1603.76</v>
      </c>
      <c r="D197" s="126">
        <v>0</v>
      </c>
      <c r="E197" s="126">
        <f>SUM(E198:E201)</f>
        <v>1603.76</v>
      </c>
      <c r="F197" s="127">
        <f>C197-D197</f>
        <v>1603.76</v>
      </c>
    </row>
    <row r="198" s="43" customFormat="1" ht="22.5" customHeight="1" spans="1:6">
      <c r="A198" s="128">
        <v>2081102</v>
      </c>
      <c r="B198" s="129" t="s">
        <v>96</v>
      </c>
      <c r="C198" s="130">
        <v>53</v>
      </c>
      <c r="D198" s="130"/>
      <c r="E198" s="130">
        <f t="shared" si="25"/>
        <v>53</v>
      </c>
      <c r="F198" s="127"/>
    </row>
    <row r="199" s="43" customFormat="1" ht="22.5" customHeight="1" spans="1:6">
      <c r="A199" s="128" t="s">
        <v>367</v>
      </c>
      <c r="B199" s="129" t="s">
        <v>368</v>
      </c>
      <c r="C199" s="130">
        <v>150</v>
      </c>
      <c r="D199" s="130"/>
      <c r="E199" s="130">
        <f t="shared" si="25"/>
        <v>150</v>
      </c>
      <c r="F199" s="127">
        <f t="shared" ref="F199:F230" si="26">C199-D199</f>
        <v>150</v>
      </c>
    </row>
    <row r="200" s="43" customFormat="1" ht="22.5" customHeight="1" spans="1:6">
      <c r="A200" s="128" t="s">
        <v>369</v>
      </c>
      <c r="B200" s="129" t="s">
        <v>370</v>
      </c>
      <c r="C200" s="130">
        <v>963</v>
      </c>
      <c r="D200" s="130"/>
      <c r="E200" s="130">
        <f t="shared" si="25"/>
        <v>963</v>
      </c>
      <c r="F200" s="127">
        <f t="shared" si="26"/>
        <v>963</v>
      </c>
    </row>
    <row r="201" s="43" customFormat="1" ht="22.5" customHeight="1" spans="1:6">
      <c r="A201" s="128" t="s">
        <v>371</v>
      </c>
      <c r="B201" s="129" t="s">
        <v>372</v>
      </c>
      <c r="C201" s="130">
        <v>437.76</v>
      </c>
      <c r="D201" s="130"/>
      <c r="E201" s="130">
        <f t="shared" si="25"/>
        <v>437.76</v>
      </c>
      <c r="F201" s="127">
        <f t="shared" si="26"/>
        <v>437.76</v>
      </c>
    </row>
    <row r="202" s="43" customFormat="1" ht="22.5" customHeight="1" spans="1:6">
      <c r="A202" s="124" t="s">
        <v>373</v>
      </c>
      <c r="B202" s="125" t="s">
        <v>374</v>
      </c>
      <c r="C202" s="126">
        <f>SUM(C203:C204)</f>
        <v>10007</v>
      </c>
      <c r="D202" s="126"/>
      <c r="E202" s="126">
        <f>SUM(E203:E204)</f>
        <v>10007</v>
      </c>
      <c r="F202" s="127">
        <f t="shared" si="26"/>
        <v>10007</v>
      </c>
    </row>
    <row r="203" s="43" customFormat="1" ht="22.5" customHeight="1" spans="1:6">
      <c r="A203" s="128" t="s">
        <v>375</v>
      </c>
      <c r="B203" s="129" t="s">
        <v>376</v>
      </c>
      <c r="C203" s="130">
        <v>4204</v>
      </c>
      <c r="D203" s="130"/>
      <c r="E203" s="130">
        <f t="shared" ref="E203:E207" si="27">C203-D203</f>
        <v>4204</v>
      </c>
      <c r="F203" s="127">
        <f t="shared" si="26"/>
        <v>4204</v>
      </c>
    </row>
    <row r="204" s="43" customFormat="1" ht="22.5" customHeight="1" spans="1:6">
      <c r="A204" s="128" t="s">
        <v>377</v>
      </c>
      <c r="B204" s="129" t="s">
        <v>378</v>
      </c>
      <c r="C204" s="130">
        <v>5803</v>
      </c>
      <c r="D204" s="130"/>
      <c r="E204" s="130">
        <f t="shared" si="27"/>
        <v>5803</v>
      </c>
      <c r="F204" s="127">
        <f t="shared" si="26"/>
        <v>5803</v>
      </c>
    </row>
    <row r="205" s="43" customFormat="1" ht="22.5" customHeight="1" spans="1:6">
      <c r="A205" s="124" t="s">
        <v>379</v>
      </c>
      <c r="B205" s="125" t="s">
        <v>380</v>
      </c>
      <c r="C205" s="126">
        <f>SUM(C206:C207)</f>
        <v>279</v>
      </c>
      <c r="D205" s="126"/>
      <c r="E205" s="126">
        <f>SUM(E206:E207)</f>
        <v>279</v>
      </c>
      <c r="F205" s="127">
        <f t="shared" si="26"/>
        <v>279</v>
      </c>
    </row>
    <row r="206" s="43" customFormat="1" ht="22.5" customHeight="1" spans="1:6">
      <c r="A206" s="128" t="s">
        <v>381</v>
      </c>
      <c r="B206" s="129" t="s">
        <v>382</v>
      </c>
      <c r="C206" s="130">
        <v>180</v>
      </c>
      <c r="D206" s="130"/>
      <c r="E206" s="130">
        <f t="shared" si="27"/>
        <v>180</v>
      </c>
      <c r="F206" s="127">
        <f t="shared" si="26"/>
        <v>180</v>
      </c>
    </row>
    <row r="207" s="43" customFormat="1" ht="22.5" customHeight="1" spans="1:6">
      <c r="A207" s="128" t="s">
        <v>383</v>
      </c>
      <c r="B207" s="129" t="s">
        <v>384</v>
      </c>
      <c r="C207" s="130">
        <v>99</v>
      </c>
      <c r="D207" s="130"/>
      <c r="E207" s="130">
        <f t="shared" si="27"/>
        <v>99</v>
      </c>
      <c r="F207" s="127">
        <f t="shared" si="26"/>
        <v>99</v>
      </c>
    </row>
    <row r="208" s="43" customFormat="1" ht="22.5" customHeight="1" spans="1:6">
      <c r="A208" s="124" t="s">
        <v>385</v>
      </c>
      <c r="B208" s="125" t="s">
        <v>386</v>
      </c>
      <c r="C208" s="126">
        <f>SUM(C209:C210)</f>
        <v>1677</v>
      </c>
      <c r="D208" s="126"/>
      <c r="E208" s="126">
        <f>SUM(E209:E210)</f>
        <v>1677</v>
      </c>
      <c r="F208" s="127">
        <f t="shared" si="26"/>
        <v>1677</v>
      </c>
    </row>
    <row r="209" s="43" customFormat="1" ht="22.5" customHeight="1" spans="1:6">
      <c r="A209" s="128" t="s">
        <v>387</v>
      </c>
      <c r="B209" s="129" t="s">
        <v>388</v>
      </c>
      <c r="C209" s="130">
        <v>677</v>
      </c>
      <c r="D209" s="130"/>
      <c r="E209" s="130">
        <f t="shared" ref="E209:E212" si="28">C209-D209</f>
        <v>677</v>
      </c>
      <c r="F209" s="127">
        <f t="shared" si="26"/>
        <v>677</v>
      </c>
    </row>
    <row r="210" s="43" customFormat="1" ht="22.5" customHeight="1" spans="1:6">
      <c r="A210" s="128" t="s">
        <v>389</v>
      </c>
      <c r="B210" s="129" t="s">
        <v>390</v>
      </c>
      <c r="C210" s="130">
        <v>1000</v>
      </c>
      <c r="D210" s="130"/>
      <c r="E210" s="130">
        <f t="shared" si="28"/>
        <v>1000</v>
      </c>
      <c r="F210" s="127">
        <f t="shared" si="26"/>
        <v>1000</v>
      </c>
    </row>
    <row r="211" s="43" customFormat="1" ht="22.5" customHeight="1" spans="1:6">
      <c r="A211" s="124" t="s">
        <v>391</v>
      </c>
      <c r="B211" s="125" t="s">
        <v>392</v>
      </c>
      <c r="C211" s="126">
        <f>SUM(C212:C213)</f>
        <v>110</v>
      </c>
      <c r="D211" s="126"/>
      <c r="E211" s="126">
        <f>SUM(E212:E213)</f>
        <v>110</v>
      </c>
      <c r="F211" s="127">
        <f t="shared" si="26"/>
        <v>110</v>
      </c>
    </row>
    <row r="212" s="43" customFormat="1" ht="22.5" customHeight="1" spans="1:6">
      <c r="A212" s="128" t="s">
        <v>393</v>
      </c>
      <c r="B212" s="129" t="s">
        <v>394</v>
      </c>
      <c r="C212" s="130">
        <v>110</v>
      </c>
      <c r="D212" s="130"/>
      <c r="E212" s="130">
        <f t="shared" si="28"/>
        <v>110</v>
      </c>
      <c r="F212" s="127">
        <f t="shared" si="26"/>
        <v>110</v>
      </c>
    </row>
    <row r="213" s="43" customFormat="1" ht="22.5" hidden="1" customHeight="1" spans="1:6">
      <c r="A213" s="128" t="s">
        <v>395</v>
      </c>
      <c r="B213" s="129" t="s">
        <v>396</v>
      </c>
      <c r="C213" s="130"/>
      <c r="D213" s="130"/>
      <c r="E213" s="130"/>
      <c r="F213" s="127">
        <f t="shared" si="26"/>
        <v>0</v>
      </c>
    </row>
    <row r="214" s="43" customFormat="1" ht="22.5" hidden="1" customHeight="1" spans="1:6">
      <c r="A214" s="124" t="s">
        <v>397</v>
      </c>
      <c r="B214" s="125" t="s">
        <v>398</v>
      </c>
      <c r="C214" s="126">
        <f>C215</f>
        <v>0</v>
      </c>
      <c r="D214" s="126">
        <v>0</v>
      </c>
      <c r="E214" s="126">
        <f>E215</f>
        <v>0</v>
      </c>
      <c r="F214" s="127">
        <f t="shared" si="26"/>
        <v>0</v>
      </c>
    </row>
    <row r="215" s="43" customFormat="1" ht="22.5" hidden="1" customHeight="1" spans="1:6">
      <c r="A215" s="128" t="s">
        <v>399</v>
      </c>
      <c r="B215" s="129" t="s">
        <v>400</v>
      </c>
      <c r="C215" s="130"/>
      <c r="D215" s="130"/>
      <c r="E215" s="130"/>
      <c r="F215" s="127">
        <f t="shared" si="26"/>
        <v>0</v>
      </c>
    </row>
    <row r="216" s="43" customFormat="1" ht="22.5" customHeight="1" spans="1:6">
      <c r="A216" s="124" t="s">
        <v>401</v>
      </c>
      <c r="B216" s="125" t="s">
        <v>402</v>
      </c>
      <c r="C216" s="126">
        <f>SUM(C217:C218)</f>
        <v>1146</v>
      </c>
      <c r="D216" s="126"/>
      <c r="E216" s="126">
        <f>SUM(E217:E218)</f>
        <v>1146</v>
      </c>
      <c r="F216" s="127">
        <f t="shared" si="26"/>
        <v>1146</v>
      </c>
    </row>
    <row r="217" s="43" customFormat="1" ht="22.5" customHeight="1" spans="1:6">
      <c r="A217" s="128">
        <v>2082804</v>
      </c>
      <c r="B217" s="129" t="s">
        <v>403</v>
      </c>
      <c r="C217" s="130">
        <v>15</v>
      </c>
      <c r="D217" s="130"/>
      <c r="E217" s="130">
        <f t="shared" ref="E217:E221" si="29">C217-D217</f>
        <v>15</v>
      </c>
      <c r="F217" s="127"/>
    </row>
    <row r="218" s="43" customFormat="1" ht="22.5" customHeight="1" spans="1:6">
      <c r="A218" s="128" t="s">
        <v>404</v>
      </c>
      <c r="B218" s="129" t="s">
        <v>405</v>
      </c>
      <c r="C218" s="130">
        <v>1131</v>
      </c>
      <c r="D218" s="130"/>
      <c r="E218" s="130">
        <f t="shared" si="29"/>
        <v>1131</v>
      </c>
      <c r="F218" s="127">
        <f>C218-D218</f>
        <v>1131</v>
      </c>
    </row>
    <row r="219" s="43" customFormat="1" ht="22.5" customHeight="1" spans="1:6">
      <c r="A219" s="125">
        <v>20830</v>
      </c>
      <c r="B219" s="125" t="s">
        <v>406</v>
      </c>
      <c r="C219" s="126">
        <f>SUM(C220:C221)</f>
        <v>17245</v>
      </c>
      <c r="D219" s="130"/>
      <c r="E219" s="126">
        <f>SUM(E220:E221)</f>
        <v>17245</v>
      </c>
      <c r="F219" s="127"/>
    </row>
    <row r="220" s="43" customFormat="1" ht="22.5" customHeight="1" spans="1:6">
      <c r="A220" s="128">
        <v>2083001</v>
      </c>
      <c r="B220" s="129" t="s">
        <v>407</v>
      </c>
      <c r="C220" s="130">
        <v>7110</v>
      </c>
      <c r="D220" s="130"/>
      <c r="E220" s="130">
        <f t="shared" si="29"/>
        <v>7110</v>
      </c>
      <c r="F220" s="127"/>
    </row>
    <row r="221" s="43" customFormat="1" ht="22.5" customHeight="1" spans="1:6">
      <c r="A221" s="128">
        <v>2083099</v>
      </c>
      <c r="B221" s="129" t="s">
        <v>408</v>
      </c>
      <c r="C221" s="130">
        <v>10135</v>
      </c>
      <c r="D221" s="130"/>
      <c r="E221" s="130">
        <f t="shared" si="29"/>
        <v>10135</v>
      </c>
      <c r="F221" s="127"/>
    </row>
    <row r="222" s="43" customFormat="1" ht="22.5" customHeight="1" spans="1:6">
      <c r="A222" s="124" t="s">
        <v>409</v>
      </c>
      <c r="B222" s="125" t="s">
        <v>410</v>
      </c>
      <c r="C222" s="126">
        <f>C223</f>
        <v>308</v>
      </c>
      <c r="D222" s="126">
        <f>D223</f>
        <v>144.650789</v>
      </c>
      <c r="E222" s="126">
        <f>E223</f>
        <v>163.349211</v>
      </c>
      <c r="F222" s="127">
        <f>C222-D222</f>
        <v>163.349211</v>
      </c>
    </row>
    <row r="223" s="43" customFormat="1" ht="22.5" customHeight="1" spans="1:6">
      <c r="A223" s="128" t="s">
        <v>411</v>
      </c>
      <c r="B223" s="129" t="s">
        <v>410</v>
      </c>
      <c r="C223" s="130">
        <v>308</v>
      </c>
      <c r="D223" s="130">
        <v>144.650789</v>
      </c>
      <c r="E223" s="130">
        <f>C223-D223</f>
        <v>163.349211</v>
      </c>
      <c r="F223" s="127">
        <f>C223-D223</f>
        <v>163.349211</v>
      </c>
    </row>
    <row r="224" s="43" customFormat="1" ht="22.5" customHeight="1" spans="1:6">
      <c r="A224" s="124" t="s">
        <v>412</v>
      </c>
      <c r="B224" s="125" t="s">
        <v>64</v>
      </c>
      <c r="C224" s="126">
        <f>SUM(C225,C227,C230,C233,C241,C243,C246,C249,C251,C253,C258,C256)</f>
        <v>29284.37313</v>
      </c>
      <c r="D224" s="126">
        <f>SUM(D225,D227,D230,D233,D241,D243,D246,D249,D251,D253,D258)</f>
        <v>8917.530461</v>
      </c>
      <c r="E224" s="126">
        <f>SUM(E225,E227,E230,E233,E241,E243,E246,E249,E251,E253,E258,E256)</f>
        <v>20366.842669</v>
      </c>
      <c r="F224" s="127">
        <f>C224-D224</f>
        <v>20366.842669</v>
      </c>
    </row>
    <row r="225" s="43" customFormat="1" ht="22.5" customHeight="1" spans="1:6">
      <c r="A225" s="124" t="s">
        <v>413</v>
      </c>
      <c r="B225" s="125" t="s">
        <v>414</v>
      </c>
      <c r="C225" s="126">
        <f>C226</f>
        <v>803</v>
      </c>
      <c r="D225" s="126"/>
      <c r="E225" s="126">
        <f>E226</f>
        <v>803</v>
      </c>
      <c r="F225" s="127">
        <f>C225-D225</f>
        <v>803</v>
      </c>
    </row>
    <row r="226" s="43" customFormat="1" ht="22.5" customHeight="1" spans="1:6">
      <c r="A226" s="128" t="s">
        <v>415</v>
      </c>
      <c r="B226" s="129" t="s">
        <v>416</v>
      </c>
      <c r="C226" s="130">
        <v>803</v>
      </c>
      <c r="D226" s="130"/>
      <c r="E226" s="130">
        <f t="shared" ref="E226:E232" si="30">C226-D226</f>
        <v>803</v>
      </c>
      <c r="F226" s="127">
        <f>C226-D226</f>
        <v>803</v>
      </c>
    </row>
    <row r="227" s="43" customFormat="1" ht="22.5" customHeight="1" spans="1:6">
      <c r="A227" s="124" t="s">
        <v>417</v>
      </c>
      <c r="B227" s="125" t="s">
        <v>418</v>
      </c>
      <c r="C227" s="126">
        <f>SUM(C228:C229)</f>
        <v>168.9</v>
      </c>
      <c r="D227" s="126"/>
      <c r="E227" s="126">
        <f>SUM(E228:E229)</f>
        <v>168.9</v>
      </c>
      <c r="F227" s="127">
        <f>C227-D227</f>
        <v>168.9</v>
      </c>
    </row>
    <row r="228" s="43" customFormat="1" ht="22.5" hidden="1" customHeight="1" spans="1:6">
      <c r="A228" s="128">
        <v>2100201</v>
      </c>
      <c r="B228" s="129" t="s">
        <v>419</v>
      </c>
      <c r="C228" s="130"/>
      <c r="D228" s="130"/>
      <c r="E228" s="130"/>
      <c r="F228" s="127">
        <f>C228-D228</f>
        <v>0</v>
      </c>
    </row>
    <row r="229" s="43" customFormat="1" ht="22.5" customHeight="1" spans="1:6">
      <c r="A229" s="128">
        <v>2100299</v>
      </c>
      <c r="B229" s="129" t="s">
        <v>420</v>
      </c>
      <c r="C229" s="130">
        <v>168.9</v>
      </c>
      <c r="D229" s="130"/>
      <c r="E229" s="130">
        <f t="shared" si="30"/>
        <v>168.9</v>
      </c>
      <c r="F229" s="127">
        <f>C229-D229</f>
        <v>168.9</v>
      </c>
    </row>
    <row r="230" s="43" customFormat="1" ht="22.5" customHeight="1" spans="1:6">
      <c r="A230" s="124" t="s">
        <v>421</v>
      </c>
      <c r="B230" s="125" t="s">
        <v>422</v>
      </c>
      <c r="C230" s="126">
        <f>SUM(C231:C232)</f>
        <v>5572</v>
      </c>
      <c r="D230" s="126"/>
      <c r="E230" s="126">
        <f>SUM(E231:E232)</f>
        <v>5572</v>
      </c>
      <c r="F230" s="127">
        <f>C230-D230</f>
        <v>5572</v>
      </c>
    </row>
    <row r="231" s="43" customFormat="1" ht="22.5" customHeight="1" spans="1:6">
      <c r="A231" s="128" t="s">
        <v>423</v>
      </c>
      <c r="B231" s="129" t="s">
        <v>424</v>
      </c>
      <c r="C231" s="130">
        <v>2825</v>
      </c>
      <c r="D231" s="130"/>
      <c r="E231" s="130">
        <f t="shared" si="30"/>
        <v>2825</v>
      </c>
      <c r="F231" s="127">
        <f>C231-D231</f>
        <v>2825</v>
      </c>
    </row>
    <row r="232" s="43" customFormat="1" ht="22.5" customHeight="1" spans="1:6">
      <c r="A232" s="128">
        <v>2100399</v>
      </c>
      <c r="B232" s="129" t="s">
        <v>425</v>
      </c>
      <c r="C232" s="130">
        <v>2747</v>
      </c>
      <c r="D232" s="130"/>
      <c r="E232" s="130">
        <f t="shared" si="30"/>
        <v>2747</v>
      </c>
      <c r="F232" s="127">
        <f>C232-D232</f>
        <v>2747</v>
      </c>
    </row>
    <row r="233" s="43" customFormat="1" ht="22.5" customHeight="1" spans="1:6">
      <c r="A233" s="124" t="s">
        <v>426</v>
      </c>
      <c r="B233" s="125" t="s">
        <v>427</v>
      </c>
      <c r="C233" s="126">
        <f>SUM(C234:C240)</f>
        <v>10209.5</v>
      </c>
      <c r="D233" s="126"/>
      <c r="E233" s="126">
        <f>SUM(E234:E240)</f>
        <v>10209.5</v>
      </c>
      <c r="F233" s="127">
        <f>C233-D233</f>
        <v>10209.5</v>
      </c>
    </row>
    <row r="234" s="43" customFormat="1" ht="22.5" customHeight="1" spans="1:6">
      <c r="A234" s="128" t="s">
        <v>428</v>
      </c>
      <c r="B234" s="129" t="s">
        <v>429</v>
      </c>
      <c r="C234" s="130">
        <v>865</v>
      </c>
      <c r="D234" s="130"/>
      <c r="E234" s="130">
        <f t="shared" ref="E234:E240" si="31">C234-D234</f>
        <v>865</v>
      </c>
      <c r="F234" s="127">
        <f>C234-D234</f>
        <v>865</v>
      </c>
    </row>
    <row r="235" s="43" customFormat="1" ht="22.5" hidden="1" customHeight="1" spans="1:6">
      <c r="A235" s="128" t="s">
        <v>430</v>
      </c>
      <c r="B235" s="129" t="s">
        <v>431</v>
      </c>
      <c r="C235" s="130"/>
      <c r="D235" s="130"/>
      <c r="E235" s="130"/>
      <c r="F235" s="127">
        <f>C235-D235</f>
        <v>0</v>
      </c>
    </row>
    <row r="236" s="43" customFormat="1" ht="22.5" customHeight="1" spans="1:6">
      <c r="A236" s="128" t="s">
        <v>432</v>
      </c>
      <c r="B236" s="129" t="s">
        <v>433</v>
      </c>
      <c r="C236" s="130">
        <v>817</v>
      </c>
      <c r="D236" s="130"/>
      <c r="E236" s="130">
        <f t="shared" si="31"/>
        <v>817</v>
      </c>
      <c r="F236" s="127">
        <f>C236-D236</f>
        <v>817</v>
      </c>
    </row>
    <row r="237" s="43" customFormat="1" ht="22.5" customHeight="1" spans="1:6">
      <c r="A237" s="128" t="s">
        <v>434</v>
      </c>
      <c r="B237" s="129" t="s">
        <v>435</v>
      </c>
      <c r="C237" s="130">
        <v>7432.4</v>
      </c>
      <c r="D237" s="130"/>
      <c r="E237" s="130">
        <f t="shared" si="31"/>
        <v>7432.4</v>
      </c>
      <c r="F237" s="127">
        <f>C237-D237</f>
        <v>7432.4</v>
      </c>
    </row>
    <row r="238" s="43" customFormat="1" ht="22.5" customHeight="1" spans="1:6">
      <c r="A238" s="128" t="s">
        <v>436</v>
      </c>
      <c r="B238" s="129" t="s">
        <v>437</v>
      </c>
      <c r="C238" s="130">
        <v>198.2</v>
      </c>
      <c r="D238" s="130"/>
      <c r="E238" s="130">
        <f t="shared" si="31"/>
        <v>198.2</v>
      </c>
      <c r="F238" s="127">
        <f>C238-D238</f>
        <v>198.2</v>
      </c>
    </row>
    <row r="239" s="43" customFormat="1" ht="22.5" customHeight="1" spans="1:6">
      <c r="A239" s="128" t="s">
        <v>438</v>
      </c>
      <c r="B239" s="129" t="s">
        <v>439</v>
      </c>
      <c r="C239" s="130">
        <v>151</v>
      </c>
      <c r="D239" s="130"/>
      <c r="E239" s="130">
        <f t="shared" si="31"/>
        <v>151</v>
      </c>
      <c r="F239" s="127">
        <f>C239-D239</f>
        <v>151</v>
      </c>
    </row>
    <row r="240" s="43" customFormat="1" ht="22.5" customHeight="1" spans="1:6">
      <c r="A240" s="128" t="s">
        <v>440</v>
      </c>
      <c r="B240" s="129" t="s">
        <v>441</v>
      </c>
      <c r="C240" s="130">
        <v>745.9</v>
      </c>
      <c r="D240" s="130"/>
      <c r="E240" s="130">
        <f t="shared" si="31"/>
        <v>745.9</v>
      </c>
      <c r="F240" s="127">
        <f>C240-D240</f>
        <v>745.9</v>
      </c>
    </row>
    <row r="241" s="43" customFormat="1" ht="22.5" hidden="1" customHeight="1" spans="1:6">
      <c r="A241" s="124" t="s">
        <v>442</v>
      </c>
      <c r="B241" s="125" t="s">
        <v>443</v>
      </c>
      <c r="C241" s="126"/>
      <c r="D241" s="126"/>
      <c r="E241" s="126"/>
      <c r="F241" s="127">
        <f>C241-D241</f>
        <v>0</v>
      </c>
    </row>
    <row r="242" s="43" customFormat="1" ht="22.5" hidden="1" customHeight="1" spans="1:6">
      <c r="A242" s="128" t="s">
        <v>444</v>
      </c>
      <c r="B242" s="129" t="s">
        <v>445</v>
      </c>
      <c r="C242" s="130"/>
      <c r="D242" s="130"/>
      <c r="E242" s="130"/>
      <c r="F242" s="127">
        <f>C242-D242</f>
        <v>0</v>
      </c>
    </row>
    <row r="243" s="43" customFormat="1" ht="22.5" customHeight="1" spans="1:6">
      <c r="A243" s="124" t="s">
        <v>446</v>
      </c>
      <c r="B243" s="125" t="s">
        <v>447</v>
      </c>
      <c r="C243" s="126">
        <f>SUM(C244:C245)</f>
        <v>1865.5</v>
      </c>
      <c r="D243" s="126"/>
      <c r="E243" s="126">
        <f>SUM(E244:E245)</f>
        <v>1865.5</v>
      </c>
      <c r="F243" s="127">
        <f>C243-D243</f>
        <v>1865.5</v>
      </c>
    </row>
    <row r="244" s="43" customFormat="1" ht="22.5" customHeight="1" spans="1:6">
      <c r="A244" s="128" t="s">
        <v>448</v>
      </c>
      <c r="B244" s="129" t="s">
        <v>449</v>
      </c>
      <c r="C244" s="130">
        <v>483</v>
      </c>
      <c r="D244" s="130"/>
      <c r="E244" s="130">
        <f t="shared" ref="E244:E248" si="32">C244-D244</f>
        <v>483</v>
      </c>
      <c r="F244" s="127">
        <f>C244-D244</f>
        <v>483</v>
      </c>
    </row>
    <row r="245" s="43" customFormat="1" ht="22.5" customHeight="1" spans="1:6">
      <c r="A245" s="128" t="s">
        <v>450</v>
      </c>
      <c r="B245" s="129" t="s">
        <v>451</v>
      </c>
      <c r="C245" s="130">
        <v>1382.5</v>
      </c>
      <c r="D245" s="130"/>
      <c r="E245" s="130">
        <f t="shared" si="32"/>
        <v>1382.5</v>
      </c>
      <c r="F245" s="127">
        <f>C245-D245</f>
        <v>1382.5</v>
      </c>
    </row>
    <row r="246" s="43" customFormat="1" ht="22.5" customHeight="1" spans="1:6">
      <c r="A246" s="124" t="s">
        <v>452</v>
      </c>
      <c r="B246" s="125" t="s">
        <v>453</v>
      </c>
      <c r="C246" s="126">
        <f>SUM(C247:C248)</f>
        <v>8937.47313</v>
      </c>
      <c r="D246" s="126">
        <f>SUM(D247:D248)</f>
        <v>8917.530461</v>
      </c>
      <c r="E246" s="126">
        <f>SUM(E247:E248)</f>
        <v>19.942669</v>
      </c>
      <c r="F246" s="127">
        <f>C246-D246</f>
        <v>19.942669</v>
      </c>
    </row>
    <row r="247" s="43" customFormat="1" ht="22.5" customHeight="1" spans="1:6">
      <c r="A247" s="128">
        <v>2101101</v>
      </c>
      <c r="B247" s="129" t="s">
        <v>454</v>
      </c>
      <c r="C247" s="130">
        <v>4820.47313</v>
      </c>
      <c r="D247" s="130">
        <v>4820.47313</v>
      </c>
      <c r="E247" s="130"/>
      <c r="F247" s="127">
        <f>C247-D247</f>
        <v>0</v>
      </c>
    </row>
    <row r="248" s="43" customFormat="1" ht="22.5" customHeight="1" spans="1:6">
      <c r="A248" s="128" t="s">
        <v>455</v>
      </c>
      <c r="B248" s="129" t="s">
        <v>456</v>
      </c>
      <c r="C248" s="130">
        <v>4117</v>
      </c>
      <c r="D248" s="130">
        <v>4097.057331</v>
      </c>
      <c r="E248" s="130">
        <f t="shared" si="32"/>
        <v>19.942669</v>
      </c>
      <c r="F248" s="127">
        <f>C248-D248</f>
        <v>19.942669</v>
      </c>
    </row>
    <row r="249" s="43" customFormat="1" ht="22.5" hidden="1" customHeight="1" spans="1:6">
      <c r="A249" s="124" t="s">
        <v>457</v>
      </c>
      <c r="B249" s="125" t="s">
        <v>458</v>
      </c>
      <c r="C249" s="126"/>
      <c r="D249" s="126"/>
      <c r="E249" s="126"/>
      <c r="F249" s="127">
        <f>C249-D249</f>
        <v>0</v>
      </c>
    </row>
    <row r="250" s="43" customFormat="1" ht="22.5" hidden="1" customHeight="1" spans="1:6">
      <c r="A250" s="128" t="s">
        <v>459</v>
      </c>
      <c r="B250" s="129" t="s">
        <v>460</v>
      </c>
      <c r="C250" s="130"/>
      <c r="D250" s="130"/>
      <c r="E250" s="130"/>
      <c r="F250" s="127">
        <f>C250-D250</f>
        <v>0</v>
      </c>
    </row>
    <row r="251" s="43" customFormat="1" ht="22.5" customHeight="1" spans="1:6">
      <c r="A251" s="124" t="s">
        <v>461</v>
      </c>
      <c r="B251" s="125" t="s">
        <v>462</v>
      </c>
      <c r="C251" s="126">
        <f>C252</f>
        <v>1270</v>
      </c>
      <c r="D251" s="126"/>
      <c r="E251" s="126">
        <f>E252</f>
        <v>1270</v>
      </c>
      <c r="F251" s="127">
        <f>C251-D251</f>
        <v>1270</v>
      </c>
    </row>
    <row r="252" s="43" customFormat="1" ht="22.5" customHeight="1" spans="1:6">
      <c r="A252" s="128" t="s">
        <v>463</v>
      </c>
      <c r="B252" s="129" t="s">
        <v>464</v>
      </c>
      <c r="C252" s="130">
        <v>1270</v>
      </c>
      <c r="D252" s="130"/>
      <c r="E252" s="130">
        <f t="shared" ref="E252:E255" si="33">C252-D252</f>
        <v>1270</v>
      </c>
      <c r="F252" s="127">
        <f>C252-D252</f>
        <v>1270</v>
      </c>
    </row>
    <row r="253" s="43" customFormat="1" ht="22.5" customHeight="1" spans="1:6">
      <c r="A253" s="124" t="s">
        <v>465</v>
      </c>
      <c r="B253" s="125" t="s">
        <v>466</v>
      </c>
      <c r="C253" s="126">
        <f>SUM(C254:C255)</f>
        <v>399</v>
      </c>
      <c r="D253" s="126"/>
      <c r="E253" s="126">
        <f>SUM(E254:E255)</f>
        <v>399</v>
      </c>
      <c r="F253" s="127">
        <f>C253-D253</f>
        <v>399</v>
      </c>
    </row>
    <row r="254" s="43" customFormat="1" ht="22.5" customHeight="1" spans="1:6">
      <c r="A254" s="128" t="s">
        <v>467</v>
      </c>
      <c r="B254" s="129" t="s">
        <v>468</v>
      </c>
      <c r="C254" s="130">
        <v>213</v>
      </c>
      <c r="D254" s="130"/>
      <c r="E254" s="130">
        <f t="shared" si="33"/>
        <v>213</v>
      </c>
      <c r="F254" s="127">
        <f>C254-D254</f>
        <v>213</v>
      </c>
    </row>
    <row r="255" s="43" customFormat="1" ht="22.5" customHeight="1" spans="1:6">
      <c r="A255" s="128" t="s">
        <v>469</v>
      </c>
      <c r="B255" s="129" t="s">
        <v>470</v>
      </c>
      <c r="C255" s="130">
        <v>186</v>
      </c>
      <c r="D255" s="130"/>
      <c r="E255" s="130">
        <f t="shared" si="33"/>
        <v>186</v>
      </c>
      <c r="F255" s="127">
        <f>C255-D255</f>
        <v>186</v>
      </c>
    </row>
    <row r="256" s="43" customFormat="1" ht="22.5" customHeight="1" spans="1:6">
      <c r="A256" s="125">
        <v>21015</v>
      </c>
      <c r="B256" s="125" t="s">
        <v>471</v>
      </c>
      <c r="C256" s="126">
        <f>C257</f>
        <v>57</v>
      </c>
      <c r="D256" s="126"/>
      <c r="E256" s="126">
        <f>E257</f>
        <v>57</v>
      </c>
      <c r="F256" s="127"/>
    </row>
    <row r="257" s="43" customFormat="1" ht="22.5" customHeight="1" spans="1:6">
      <c r="A257" s="128">
        <v>2101599</v>
      </c>
      <c r="B257" s="129" t="s">
        <v>472</v>
      </c>
      <c r="C257" s="130">
        <v>57</v>
      </c>
      <c r="D257" s="130"/>
      <c r="E257" s="130">
        <f t="shared" ref="E257:E262" si="34">C257-D257</f>
        <v>57</v>
      </c>
      <c r="F257" s="127"/>
    </row>
    <row r="258" s="43" customFormat="1" ht="22.5" customHeight="1" spans="1:6">
      <c r="A258" s="124" t="s">
        <v>473</v>
      </c>
      <c r="B258" s="125" t="s">
        <v>474</v>
      </c>
      <c r="C258" s="126">
        <f>C259</f>
        <v>2</v>
      </c>
      <c r="D258" s="126"/>
      <c r="E258" s="126">
        <f>E259</f>
        <v>2</v>
      </c>
      <c r="F258" s="127">
        <f>C258-D258</f>
        <v>2</v>
      </c>
    </row>
    <row r="259" s="43" customFormat="1" ht="22.5" customHeight="1" spans="1:6">
      <c r="A259" s="128" t="s">
        <v>475</v>
      </c>
      <c r="B259" s="129" t="s">
        <v>474</v>
      </c>
      <c r="C259" s="130">
        <v>2</v>
      </c>
      <c r="D259" s="130"/>
      <c r="E259" s="130">
        <f t="shared" si="34"/>
        <v>2</v>
      </c>
      <c r="F259" s="127">
        <f>C259-D259</f>
        <v>2</v>
      </c>
    </row>
    <row r="260" s="43" customFormat="1" ht="22.5" customHeight="1" spans="1:6">
      <c r="A260" s="124" t="s">
        <v>476</v>
      </c>
      <c r="B260" s="125" t="s">
        <v>65</v>
      </c>
      <c r="C260" s="126">
        <f>SUM(C261,C265,C268,C273,C275)</f>
        <v>13551</v>
      </c>
      <c r="D260" s="126"/>
      <c r="E260" s="126">
        <f>SUM(E261,E265,E268,E273,E275)</f>
        <v>13551</v>
      </c>
      <c r="F260" s="127">
        <f>C260-D260</f>
        <v>13551</v>
      </c>
    </row>
    <row r="261" s="43" customFormat="1" ht="22.5" customHeight="1" spans="1:6">
      <c r="A261" s="124" t="s">
        <v>477</v>
      </c>
      <c r="B261" s="125" t="s">
        <v>478</v>
      </c>
      <c r="C261" s="126">
        <f>SUM(C262:C264)</f>
        <v>200</v>
      </c>
      <c r="D261" s="126"/>
      <c r="E261" s="126">
        <f>SUM(E262:E264)</f>
        <v>200</v>
      </c>
      <c r="F261" s="127">
        <f>C261-D261</f>
        <v>200</v>
      </c>
    </row>
    <row r="262" s="43" customFormat="1" ht="22.5" customHeight="1" spans="1:6">
      <c r="A262" s="128">
        <v>2110102</v>
      </c>
      <c r="B262" s="129" t="s">
        <v>96</v>
      </c>
      <c r="C262" s="130">
        <v>100</v>
      </c>
      <c r="D262" s="130"/>
      <c r="E262" s="130">
        <f t="shared" si="34"/>
        <v>100</v>
      </c>
      <c r="F262" s="127">
        <f>C262-D262</f>
        <v>100</v>
      </c>
    </row>
    <row r="263" s="43" customFormat="1" ht="22.5" hidden="1" customHeight="1" spans="1:6">
      <c r="A263" s="128" t="s">
        <v>479</v>
      </c>
      <c r="B263" s="129" t="s">
        <v>480</v>
      </c>
      <c r="C263" s="130"/>
      <c r="D263" s="130"/>
      <c r="E263" s="130"/>
      <c r="F263" s="127">
        <f>C263-D263</f>
        <v>0</v>
      </c>
    </row>
    <row r="264" s="43" customFormat="1" ht="22.5" customHeight="1" spans="1:6">
      <c r="A264" s="128" t="s">
        <v>481</v>
      </c>
      <c r="B264" s="129" t="s">
        <v>482</v>
      </c>
      <c r="C264" s="130">
        <v>100</v>
      </c>
      <c r="D264" s="130"/>
      <c r="E264" s="130">
        <f t="shared" ref="E264:E272" si="35">C264-D264</f>
        <v>100</v>
      </c>
      <c r="F264" s="127">
        <f>C264-D264</f>
        <v>100</v>
      </c>
    </row>
    <row r="265" s="43" customFormat="1" ht="22.5" customHeight="1" spans="1:6">
      <c r="A265" s="124" t="s">
        <v>483</v>
      </c>
      <c r="B265" s="125" t="s">
        <v>484</v>
      </c>
      <c r="C265" s="126">
        <f>SUM(C266:C267)</f>
        <v>600</v>
      </c>
      <c r="D265" s="126"/>
      <c r="E265" s="126">
        <f>SUM(E266:E267)</f>
        <v>600</v>
      </c>
      <c r="F265" s="127">
        <f>C265-D265</f>
        <v>600</v>
      </c>
    </row>
    <row r="266" s="43" customFormat="1" ht="22.5" hidden="1" customHeight="1" spans="1:6">
      <c r="A266" s="128">
        <v>2110203</v>
      </c>
      <c r="B266" s="129" t="s">
        <v>485</v>
      </c>
      <c r="C266" s="130"/>
      <c r="D266" s="130"/>
      <c r="E266" s="130"/>
      <c r="F266" s="127">
        <f>C266-D266</f>
        <v>0</v>
      </c>
    </row>
    <row r="267" s="43" customFormat="1" ht="22.5" customHeight="1" spans="1:6">
      <c r="A267" s="128" t="s">
        <v>486</v>
      </c>
      <c r="B267" s="129" t="s">
        <v>487</v>
      </c>
      <c r="C267" s="130">
        <v>600</v>
      </c>
      <c r="D267" s="130"/>
      <c r="E267" s="130">
        <f t="shared" si="35"/>
        <v>600</v>
      </c>
      <c r="F267" s="127">
        <f>C267-D267</f>
        <v>600</v>
      </c>
    </row>
    <row r="268" s="43" customFormat="1" ht="22.5" customHeight="1" spans="1:6">
      <c r="A268" s="124" t="s">
        <v>488</v>
      </c>
      <c r="B268" s="125" t="s">
        <v>489</v>
      </c>
      <c r="C268" s="126">
        <f>SUM(C269:C272)</f>
        <v>12097</v>
      </c>
      <c r="D268" s="126"/>
      <c r="E268" s="126">
        <f>SUM(E269:E272)</f>
        <v>12097</v>
      </c>
      <c r="F268" s="127">
        <f>C268-D268</f>
        <v>12097</v>
      </c>
    </row>
    <row r="269" s="43" customFormat="1" ht="22.5" customHeight="1" spans="1:6">
      <c r="A269" s="128" t="s">
        <v>490</v>
      </c>
      <c r="B269" s="129" t="s">
        <v>491</v>
      </c>
      <c r="C269" s="130">
        <v>808</v>
      </c>
      <c r="D269" s="130"/>
      <c r="E269" s="130">
        <f t="shared" si="35"/>
        <v>808</v>
      </c>
      <c r="F269" s="127">
        <f>C269-D269</f>
        <v>808</v>
      </c>
    </row>
    <row r="270" s="43" customFormat="1" ht="22.5" customHeight="1" spans="1:6">
      <c r="A270" s="128" t="s">
        <v>492</v>
      </c>
      <c r="B270" s="129" t="s">
        <v>493</v>
      </c>
      <c r="C270" s="130">
        <v>11009</v>
      </c>
      <c r="D270" s="130"/>
      <c r="E270" s="130">
        <f t="shared" si="35"/>
        <v>11009</v>
      </c>
      <c r="F270" s="127">
        <f>C270-D270</f>
        <v>11009</v>
      </c>
    </row>
    <row r="271" s="43" customFormat="1" ht="22.5" customHeight="1" spans="1:6">
      <c r="A271" s="128">
        <v>2110307</v>
      </c>
      <c r="B271" s="129" t="s">
        <v>494</v>
      </c>
      <c r="C271" s="130">
        <v>150</v>
      </c>
      <c r="D271" s="130"/>
      <c r="E271" s="130">
        <f t="shared" si="35"/>
        <v>150</v>
      </c>
      <c r="F271" s="127"/>
    </row>
    <row r="272" s="43" customFormat="1" ht="22.5" customHeight="1" spans="1:6">
      <c r="A272" s="128">
        <v>2110399</v>
      </c>
      <c r="B272" s="129" t="s">
        <v>495</v>
      </c>
      <c r="C272" s="130">
        <v>130</v>
      </c>
      <c r="D272" s="130"/>
      <c r="E272" s="130">
        <f t="shared" si="35"/>
        <v>130</v>
      </c>
      <c r="F272" s="127"/>
    </row>
    <row r="273" s="43" customFormat="1" ht="22.5" hidden="1" customHeight="1" spans="1:6">
      <c r="A273" s="124" t="s">
        <v>496</v>
      </c>
      <c r="B273" s="125" t="s">
        <v>497</v>
      </c>
      <c r="C273" s="126"/>
      <c r="D273" s="126"/>
      <c r="E273" s="126"/>
      <c r="F273" s="127">
        <f>C273-D273</f>
        <v>0</v>
      </c>
    </row>
    <row r="274" s="43" customFormat="1" ht="22.5" hidden="1" customHeight="1" spans="1:6">
      <c r="A274" s="128" t="s">
        <v>498</v>
      </c>
      <c r="B274" s="129" t="s">
        <v>499</v>
      </c>
      <c r="C274" s="130"/>
      <c r="D274" s="130"/>
      <c r="E274" s="130"/>
      <c r="F274" s="127">
        <f>C274-D274</f>
        <v>0</v>
      </c>
    </row>
    <row r="275" s="43" customFormat="1" ht="22.5" customHeight="1" spans="1:6">
      <c r="A275" s="124" t="s">
        <v>500</v>
      </c>
      <c r="B275" s="125" t="s">
        <v>501</v>
      </c>
      <c r="C275" s="126">
        <f>SUM(C276:C277)</f>
        <v>654</v>
      </c>
      <c r="D275" s="126"/>
      <c r="E275" s="126">
        <f>SUM(E276:E277)</f>
        <v>654</v>
      </c>
      <c r="F275" s="127">
        <f>C275-D275</f>
        <v>654</v>
      </c>
    </row>
    <row r="276" s="43" customFormat="1" ht="22.5" customHeight="1" spans="1:6">
      <c r="A276" s="128" t="s">
        <v>502</v>
      </c>
      <c r="B276" s="129" t="s">
        <v>501</v>
      </c>
      <c r="C276" s="130">
        <v>433</v>
      </c>
      <c r="D276" s="130"/>
      <c r="E276" s="130">
        <f t="shared" ref="E276:E281" si="36">C276-D276</f>
        <v>433</v>
      </c>
      <c r="F276" s="127">
        <f>C276-D276</f>
        <v>433</v>
      </c>
    </row>
    <row r="277" s="43" customFormat="1" ht="22.5" customHeight="1" spans="1:6">
      <c r="A277" s="128">
        <v>2111199</v>
      </c>
      <c r="B277" s="129" t="s">
        <v>503</v>
      </c>
      <c r="C277" s="130">
        <v>221</v>
      </c>
      <c r="D277" s="130"/>
      <c r="E277" s="130">
        <f t="shared" si="36"/>
        <v>221</v>
      </c>
      <c r="F277" s="127"/>
    </row>
    <row r="278" s="43" customFormat="1" ht="22.5" customHeight="1" spans="1:6">
      <c r="A278" s="124" t="s">
        <v>504</v>
      </c>
      <c r="B278" s="125" t="s">
        <v>66</v>
      </c>
      <c r="C278" s="126">
        <f>SUM(C279,C285,C287,C289,C291,C293)</f>
        <v>238678.814337</v>
      </c>
      <c r="D278" s="126">
        <f>SUM(D279,D285,D287,D289,D291,D293)</f>
        <v>8907.064337</v>
      </c>
      <c r="E278" s="126">
        <f>SUM(E279,E285,E287,E289,E291,E293)</f>
        <v>229771.75</v>
      </c>
      <c r="F278" s="127">
        <f t="shared" ref="F278:F303" si="37">C278-D278</f>
        <v>229771.75</v>
      </c>
    </row>
    <row r="279" s="43" customFormat="1" ht="22.5" customHeight="1" spans="1:6">
      <c r="A279" s="124" t="s">
        <v>505</v>
      </c>
      <c r="B279" s="125" t="s">
        <v>506</v>
      </c>
      <c r="C279" s="126">
        <f>SUM(C280:C284)</f>
        <v>15638.064337</v>
      </c>
      <c r="D279" s="126">
        <f>SUM(D280:D284)</f>
        <v>8907.064337</v>
      </c>
      <c r="E279" s="126">
        <f>SUM(E280:E284)</f>
        <v>6731</v>
      </c>
      <c r="F279" s="127">
        <f t="shared" si="37"/>
        <v>6731</v>
      </c>
    </row>
    <row r="280" s="43" customFormat="1" ht="22.5" customHeight="1" spans="1:6">
      <c r="A280" s="128" t="s">
        <v>507</v>
      </c>
      <c r="B280" s="129" t="s">
        <v>94</v>
      </c>
      <c r="C280" s="130">
        <v>8907.064337</v>
      </c>
      <c r="D280" s="130">
        <v>8907.064337</v>
      </c>
      <c r="E280" s="130"/>
      <c r="F280" s="127">
        <f t="shared" si="37"/>
        <v>0</v>
      </c>
    </row>
    <row r="281" s="43" customFormat="1" ht="22.5" customHeight="1" spans="1:6">
      <c r="A281" s="128" t="s">
        <v>508</v>
      </c>
      <c r="B281" s="129" t="s">
        <v>96</v>
      </c>
      <c r="C281" s="130">
        <v>891</v>
      </c>
      <c r="D281" s="130"/>
      <c r="E281" s="130">
        <f t="shared" si="36"/>
        <v>891</v>
      </c>
      <c r="F281" s="127">
        <f t="shared" si="37"/>
        <v>891</v>
      </c>
    </row>
    <row r="282" s="43" customFormat="1" ht="22.5" hidden="1" customHeight="1" spans="1:6">
      <c r="A282" s="128">
        <v>2120104</v>
      </c>
      <c r="B282" s="129" t="s">
        <v>509</v>
      </c>
      <c r="C282" s="130"/>
      <c r="D282" s="130"/>
      <c r="E282" s="130"/>
      <c r="F282" s="127">
        <f t="shared" si="37"/>
        <v>0</v>
      </c>
    </row>
    <row r="283" s="43" customFormat="1" ht="22.5" customHeight="1" spans="1:6">
      <c r="A283" s="128" t="s">
        <v>510</v>
      </c>
      <c r="B283" s="129" t="s">
        <v>511</v>
      </c>
      <c r="C283" s="130">
        <v>672</v>
      </c>
      <c r="D283" s="130"/>
      <c r="E283" s="130">
        <f t="shared" ref="E283:E286" si="38">C283-D283</f>
        <v>672</v>
      </c>
      <c r="F283" s="127">
        <f t="shared" si="37"/>
        <v>672</v>
      </c>
    </row>
    <row r="284" s="43" customFormat="1" ht="22.5" customHeight="1" spans="1:6">
      <c r="A284" s="128" t="s">
        <v>512</v>
      </c>
      <c r="B284" s="129" t="s">
        <v>513</v>
      </c>
      <c r="C284" s="130">
        <v>5168</v>
      </c>
      <c r="D284" s="130"/>
      <c r="E284" s="130">
        <f t="shared" si="38"/>
        <v>5168</v>
      </c>
      <c r="F284" s="127">
        <f t="shared" si="37"/>
        <v>5168</v>
      </c>
    </row>
    <row r="285" s="43" customFormat="1" ht="22.5" customHeight="1" spans="1:6">
      <c r="A285" s="124" t="s">
        <v>514</v>
      </c>
      <c r="B285" s="125" t="s">
        <v>515</v>
      </c>
      <c r="C285" s="126">
        <f>C286</f>
        <v>780</v>
      </c>
      <c r="D285" s="126"/>
      <c r="E285" s="126">
        <f>E286</f>
        <v>780</v>
      </c>
      <c r="F285" s="127">
        <f t="shared" si="37"/>
        <v>780</v>
      </c>
    </row>
    <row r="286" s="43" customFormat="1" ht="22.5" customHeight="1" spans="1:6">
      <c r="A286" s="128" t="s">
        <v>516</v>
      </c>
      <c r="B286" s="129" t="s">
        <v>515</v>
      </c>
      <c r="C286" s="130">
        <v>780</v>
      </c>
      <c r="D286" s="130"/>
      <c r="E286" s="130">
        <f t="shared" si="38"/>
        <v>780</v>
      </c>
      <c r="F286" s="127">
        <f t="shared" si="37"/>
        <v>780</v>
      </c>
    </row>
    <row r="287" s="43" customFormat="1" ht="22.5" customHeight="1" spans="1:6">
      <c r="A287" s="124" t="s">
        <v>517</v>
      </c>
      <c r="B287" s="125" t="s">
        <v>518</v>
      </c>
      <c r="C287" s="126">
        <f>C288</f>
        <v>139374.2</v>
      </c>
      <c r="D287" s="126"/>
      <c r="E287" s="126">
        <f t="shared" ref="E287:E291" si="39">E288</f>
        <v>139374.2</v>
      </c>
      <c r="F287" s="127">
        <f t="shared" si="37"/>
        <v>139374.2</v>
      </c>
    </row>
    <row r="288" s="43" customFormat="1" ht="22.5" customHeight="1" spans="1:6">
      <c r="A288" s="128" t="s">
        <v>519</v>
      </c>
      <c r="B288" s="129" t="s">
        <v>520</v>
      </c>
      <c r="C288" s="130">
        <v>139374.2</v>
      </c>
      <c r="D288" s="130"/>
      <c r="E288" s="130">
        <f t="shared" ref="E288:E292" si="40">C288-D288</f>
        <v>139374.2</v>
      </c>
      <c r="F288" s="127">
        <f t="shared" si="37"/>
        <v>139374.2</v>
      </c>
    </row>
    <row r="289" s="43" customFormat="1" ht="22.5" customHeight="1" spans="1:6">
      <c r="A289" s="124" t="s">
        <v>521</v>
      </c>
      <c r="B289" s="125" t="s">
        <v>522</v>
      </c>
      <c r="C289" s="126">
        <f>C290</f>
        <v>24930</v>
      </c>
      <c r="D289" s="126"/>
      <c r="E289" s="126">
        <f t="shared" si="39"/>
        <v>24930</v>
      </c>
      <c r="F289" s="127">
        <f t="shared" si="37"/>
        <v>24930</v>
      </c>
    </row>
    <row r="290" s="43" customFormat="1" ht="22.5" customHeight="1" spans="1:6">
      <c r="A290" s="128" t="s">
        <v>523</v>
      </c>
      <c r="B290" s="129" t="s">
        <v>522</v>
      </c>
      <c r="C290" s="130">
        <v>24930</v>
      </c>
      <c r="D290" s="130"/>
      <c r="E290" s="130">
        <f t="shared" si="40"/>
        <v>24930</v>
      </c>
      <c r="F290" s="127">
        <f t="shared" si="37"/>
        <v>24930</v>
      </c>
    </row>
    <row r="291" s="43" customFormat="1" ht="22.5" customHeight="1" spans="1:6">
      <c r="A291" s="124" t="s">
        <v>524</v>
      </c>
      <c r="B291" s="125" t="s">
        <v>525</v>
      </c>
      <c r="C291" s="126">
        <f>C292</f>
        <v>57</v>
      </c>
      <c r="D291" s="126"/>
      <c r="E291" s="126">
        <f t="shared" si="39"/>
        <v>57</v>
      </c>
      <c r="F291" s="127">
        <f t="shared" si="37"/>
        <v>57</v>
      </c>
    </row>
    <row r="292" s="43" customFormat="1" ht="22.5" customHeight="1" spans="1:6">
      <c r="A292" s="128" t="s">
        <v>526</v>
      </c>
      <c r="B292" s="129" t="s">
        <v>525</v>
      </c>
      <c r="C292" s="130">
        <v>57</v>
      </c>
      <c r="D292" s="130"/>
      <c r="E292" s="130">
        <f t="shared" si="40"/>
        <v>57</v>
      </c>
      <c r="F292" s="127">
        <f t="shared" si="37"/>
        <v>57</v>
      </c>
    </row>
    <row r="293" s="43" customFormat="1" ht="22.5" customHeight="1" spans="1:6">
      <c r="A293" s="124" t="s">
        <v>527</v>
      </c>
      <c r="B293" s="125" t="s">
        <v>528</v>
      </c>
      <c r="C293" s="126">
        <f>C294</f>
        <v>57899.55</v>
      </c>
      <c r="D293" s="126"/>
      <c r="E293" s="126">
        <f>E294</f>
        <v>57899.55</v>
      </c>
      <c r="F293" s="127">
        <f t="shared" si="37"/>
        <v>57899.55</v>
      </c>
    </row>
    <row r="294" s="43" customFormat="1" ht="22.5" customHeight="1" spans="1:6">
      <c r="A294" s="128" t="s">
        <v>529</v>
      </c>
      <c r="B294" s="129" t="s">
        <v>528</v>
      </c>
      <c r="C294" s="130">
        <v>57899.55</v>
      </c>
      <c r="D294" s="130"/>
      <c r="E294" s="130">
        <f t="shared" ref="E294:E304" si="41">C294-D294</f>
        <v>57899.55</v>
      </c>
      <c r="F294" s="127">
        <f t="shared" si="37"/>
        <v>57899.55</v>
      </c>
    </row>
    <row r="295" s="43" customFormat="1" ht="22.5" customHeight="1" spans="1:6">
      <c r="A295" s="124" t="s">
        <v>530</v>
      </c>
      <c r="B295" s="125" t="s">
        <v>67</v>
      </c>
      <c r="C295" s="126">
        <f>SUM(C296,C308,C311,C321,C323,C327,C330)</f>
        <v>39528</v>
      </c>
      <c r="D295" s="126">
        <f>D296+D311+D323+D321</f>
        <v>0</v>
      </c>
      <c r="E295" s="126">
        <f>SUM(E296,E308,E311,E321,E323,E327,E330)</f>
        <v>39528</v>
      </c>
      <c r="F295" s="127">
        <f t="shared" si="37"/>
        <v>39528</v>
      </c>
    </row>
    <row r="296" s="43" customFormat="1" ht="22.5" customHeight="1" spans="1:6">
      <c r="A296" s="124" t="s">
        <v>531</v>
      </c>
      <c r="B296" s="125" t="s">
        <v>532</v>
      </c>
      <c r="C296" s="126">
        <f>SUM(C297:C307)</f>
        <v>9305</v>
      </c>
      <c r="D296" s="126">
        <v>0</v>
      </c>
      <c r="E296" s="126">
        <f>SUM(E297:E307)</f>
        <v>9305</v>
      </c>
      <c r="F296" s="127">
        <f t="shared" si="37"/>
        <v>9305</v>
      </c>
    </row>
    <row r="297" s="43" customFormat="1" ht="22.5" customHeight="1" spans="1:6">
      <c r="A297" s="128">
        <v>2130106</v>
      </c>
      <c r="B297" s="129" t="s">
        <v>533</v>
      </c>
      <c r="C297" s="130">
        <v>26</v>
      </c>
      <c r="D297" s="130"/>
      <c r="E297" s="130">
        <f t="shared" si="41"/>
        <v>26</v>
      </c>
      <c r="F297" s="127">
        <f t="shared" si="37"/>
        <v>26</v>
      </c>
    </row>
    <row r="298" s="43" customFormat="1" ht="22.5" customHeight="1" spans="1:6">
      <c r="A298" s="128" t="s">
        <v>534</v>
      </c>
      <c r="B298" s="129" t="s">
        <v>535</v>
      </c>
      <c r="C298" s="130">
        <v>304</v>
      </c>
      <c r="D298" s="130"/>
      <c r="E298" s="130">
        <f t="shared" si="41"/>
        <v>304</v>
      </c>
      <c r="F298" s="127">
        <f t="shared" si="37"/>
        <v>304</v>
      </c>
    </row>
    <row r="299" s="43" customFormat="1" ht="22.5" customHeight="1" spans="1:6">
      <c r="A299" s="128" t="s">
        <v>536</v>
      </c>
      <c r="B299" s="129" t="s">
        <v>537</v>
      </c>
      <c r="C299" s="130">
        <v>50</v>
      </c>
      <c r="D299" s="130"/>
      <c r="E299" s="130">
        <f t="shared" si="41"/>
        <v>50</v>
      </c>
      <c r="F299" s="127">
        <f t="shared" si="37"/>
        <v>50</v>
      </c>
    </row>
    <row r="300" s="43" customFormat="1" ht="22.5" customHeight="1" spans="1:6">
      <c r="A300" s="128" t="s">
        <v>538</v>
      </c>
      <c r="B300" s="129" t="s">
        <v>539</v>
      </c>
      <c r="C300" s="130">
        <v>13</v>
      </c>
      <c r="D300" s="130"/>
      <c r="E300" s="130">
        <f t="shared" si="41"/>
        <v>13</v>
      </c>
      <c r="F300" s="127">
        <f t="shared" si="37"/>
        <v>13</v>
      </c>
    </row>
    <row r="301" s="43" customFormat="1" ht="22.5" customHeight="1" spans="1:6">
      <c r="A301" s="128">
        <v>2130120</v>
      </c>
      <c r="B301" s="129" t="s">
        <v>540</v>
      </c>
      <c r="C301" s="130">
        <v>2722</v>
      </c>
      <c r="D301" s="130"/>
      <c r="E301" s="130">
        <f t="shared" si="41"/>
        <v>2722</v>
      </c>
      <c r="F301" s="127">
        <f t="shared" si="37"/>
        <v>2722</v>
      </c>
    </row>
    <row r="302" s="43" customFormat="1" ht="22.5" customHeight="1" spans="1:6">
      <c r="A302" s="128" t="s">
        <v>541</v>
      </c>
      <c r="B302" s="129" t="s">
        <v>542</v>
      </c>
      <c r="C302" s="130">
        <v>2142</v>
      </c>
      <c r="D302" s="130"/>
      <c r="E302" s="130">
        <f t="shared" si="41"/>
        <v>2142</v>
      </c>
      <c r="F302" s="127">
        <f t="shared" si="37"/>
        <v>2142</v>
      </c>
    </row>
    <row r="303" s="43" customFormat="1" ht="22.5" customHeight="1" spans="1:6">
      <c r="A303" s="128" t="s">
        <v>543</v>
      </c>
      <c r="B303" s="129" t="s">
        <v>544</v>
      </c>
      <c r="C303" s="130">
        <v>30</v>
      </c>
      <c r="D303" s="130"/>
      <c r="E303" s="130">
        <f t="shared" si="41"/>
        <v>30</v>
      </c>
      <c r="F303" s="127">
        <f t="shared" si="37"/>
        <v>30</v>
      </c>
    </row>
    <row r="304" s="43" customFormat="1" ht="22.5" customHeight="1" spans="1:6">
      <c r="A304" s="128">
        <v>2130135</v>
      </c>
      <c r="B304" s="129" t="s">
        <v>545</v>
      </c>
      <c r="C304" s="130">
        <v>52</v>
      </c>
      <c r="D304" s="130"/>
      <c r="E304" s="130">
        <f t="shared" si="41"/>
        <v>52</v>
      </c>
      <c r="F304" s="127">
        <f>C304-D304</f>
        <v>52</v>
      </c>
    </row>
    <row r="305" s="43" customFormat="1" ht="22.5" customHeight="1" spans="1:6">
      <c r="A305" s="128">
        <v>2130142</v>
      </c>
      <c r="B305" s="129" t="s">
        <v>546</v>
      </c>
      <c r="C305" s="130">
        <v>400</v>
      </c>
      <c r="D305" s="130"/>
      <c r="E305" s="130">
        <f t="shared" ref="E305:E310" si="42">C305-D305</f>
        <v>400</v>
      </c>
      <c r="F305" s="127"/>
    </row>
    <row r="306" s="43" customFormat="1" ht="22.5" customHeight="1" spans="1:6">
      <c r="A306" s="128">
        <v>2130153</v>
      </c>
      <c r="B306" s="129" t="s">
        <v>547</v>
      </c>
      <c r="C306" s="130">
        <v>2</v>
      </c>
      <c r="D306" s="130"/>
      <c r="E306" s="130">
        <f t="shared" si="42"/>
        <v>2</v>
      </c>
      <c r="F306" s="127"/>
    </row>
    <row r="307" s="43" customFormat="1" ht="22.5" customHeight="1" spans="1:6">
      <c r="A307" s="128" t="s">
        <v>548</v>
      </c>
      <c r="B307" s="129" t="s">
        <v>549</v>
      </c>
      <c r="C307" s="130">
        <v>3564</v>
      </c>
      <c r="D307" s="130"/>
      <c r="E307" s="130">
        <f t="shared" si="42"/>
        <v>3564</v>
      </c>
      <c r="F307" s="127">
        <f>C307-D307</f>
        <v>3564</v>
      </c>
    </row>
    <row r="308" s="43" customFormat="1" ht="22.5" customHeight="1" spans="1:6">
      <c r="A308" s="124" t="s">
        <v>550</v>
      </c>
      <c r="B308" s="125" t="s">
        <v>551</v>
      </c>
      <c r="C308" s="126">
        <f>SUM(C309:C310)</f>
        <v>2012</v>
      </c>
      <c r="D308" s="126"/>
      <c r="E308" s="126">
        <f>SUM(E309:E310)</f>
        <v>2012</v>
      </c>
      <c r="F308" s="127">
        <f>C308-D308</f>
        <v>2012</v>
      </c>
    </row>
    <row r="309" s="43" customFormat="1" ht="22.5" customHeight="1" spans="1:6">
      <c r="A309" s="128" t="s">
        <v>552</v>
      </c>
      <c r="B309" s="129" t="s">
        <v>553</v>
      </c>
      <c r="C309" s="130">
        <v>2002</v>
      </c>
      <c r="D309" s="130"/>
      <c r="E309" s="130">
        <f t="shared" si="42"/>
        <v>2002</v>
      </c>
      <c r="F309" s="127">
        <f>C309-D309</f>
        <v>2002</v>
      </c>
    </row>
    <row r="310" s="43" customFormat="1" ht="22.5" customHeight="1" spans="1:6">
      <c r="A310" s="128">
        <v>2130234</v>
      </c>
      <c r="B310" s="129" t="s">
        <v>554</v>
      </c>
      <c r="C310" s="130">
        <v>10</v>
      </c>
      <c r="D310" s="130"/>
      <c r="E310" s="130">
        <f t="shared" si="42"/>
        <v>10</v>
      </c>
      <c r="F310" s="127"/>
    </row>
    <row r="311" s="43" customFormat="1" ht="22.5" customHeight="1" spans="1:6">
      <c r="A311" s="124" t="s">
        <v>555</v>
      </c>
      <c r="B311" s="125" t="s">
        <v>556</v>
      </c>
      <c r="C311" s="126">
        <f>SUM(C312:C320)</f>
        <v>4904</v>
      </c>
      <c r="D311" s="126">
        <v>0</v>
      </c>
      <c r="E311" s="126">
        <f>SUM(E313:E320)</f>
        <v>4904</v>
      </c>
      <c r="F311" s="127">
        <f>C311-D311</f>
        <v>4904</v>
      </c>
    </row>
    <row r="312" s="43" customFormat="1" ht="22.5" hidden="1" customHeight="1" spans="1:6">
      <c r="A312" s="128">
        <v>2130301</v>
      </c>
      <c r="B312" s="129" t="s">
        <v>94</v>
      </c>
      <c r="C312" s="130"/>
      <c r="D312" s="130"/>
      <c r="E312" s="130"/>
      <c r="F312" s="127"/>
    </row>
    <row r="313" s="43" customFormat="1" ht="22.5" customHeight="1" spans="1:6">
      <c r="A313" s="128" t="s">
        <v>557</v>
      </c>
      <c r="B313" s="129" t="s">
        <v>558</v>
      </c>
      <c r="C313" s="130">
        <v>350</v>
      </c>
      <c r="D313" s="130"/>
      <c r="E313" s="130">
        <f t="shared" ref="E313:E317" si="43">C313-D313</f>
        <v>350</v>
      </c>
      <c r="F313" s="127">
        <f>C313-D313</f>
        <v>350</v>
      </c>
    </row>
    <row r="314" s="43" customFormat="1" ht="22.5" customHeight="1" spans="1:6">
      <c r="A314" s="128">
        <v>2130306</v>
      </c>
      <c r="B314" s="129" t="s">
        <v>559</v>
      </c>
      <c r="C314" s="130">
        <v>404</v>
      </c>
      <c r="D314" s="130"/>
      <c r="E314" s="130">
        <f t="shared" si="43"/>
        <v>404</v>
      </c>
      <c r="F314" s="127">
        <f>C314-D314</f>
        <v>404</v>
      </c>
    </row>
    <row r="315" s="43" customFormat="1" ht="22.5" customHeight="1" spans="1:6">
      <c r="A315" s="128">
        <v>2130311</v>
      </c>
      <c r="B315" s="129" t="s">
        <v>560</v>
      </c>
      <c r="C315" s="130">
        <v>2616</v>
      </c>
      <c r="D315" s="130"/>
      <c r="E315" s="130">
        <f t="shared" si="43"/>
        <v>2616</v>
      </c>
      <c r="F315" s="127">
        <f>C315-D315</f>
        <v>2616</v>
      </c>
    </row>
    <row r="316" s="43" customFormat="1" ht="22.5" customHeight="1" spans="1:6">
      <c r="A316" s="128">
        <v>2130314</v>
      </c>
      <c r="B316" s="129" t="s">
        <v>561</v>
      </c>
      <c r="C316" s="130">
        <v>840</v>
      </c>
      <c r="D316" s="130"/>
      <c r="E316" s="130">
        <f t="shared" si="43"/>
        <v>840</v>
      </c>
      <c r="F316" s="127">
        <f>C316-D316</f>
        <v>840</v>
      </c>
    </row>
    <row r="317" s="43" customFormat="1" ht="22.5" customHeight="1" spans="1:6">
      <c r="A317" s="128">
        <v>2130315</v>
      </c>
      <c r="B317" s="129" t="s">
        <v>562</v>
      </c>
      <c r="C317" s="130">
        <v>70</v>
      </c>
      <c r="D317" s="130"/>
      <c r="E317" s="130">
        <f t="shared" si="43"/>
        <v>70</v>
      </c>
      <c r="F317" s="127"/>
    </row>
    <row r="318" s="43" customFormat="1" ht="22.5" customHeight="1" spans="1:6">
      <c r="A318" s="128">
        <v>2130321</v>
      </c>
      <c r="B318" s="129" t="s">
        <v>563</v>
      </c>
      <c r="C318" s="130">
        <v>93</v>
      </c>
      <c r="D318" s="130"/>
      <c r="E318" s="130">
        <f t="shared" ref="E318:E322" si="44">C318-D318</f>
        <v>93</v>
      </c>
      <c r="F318" s="127">
        <f>C318-D318</f>
        <v>93</v>
      </c>
    </row>
    <row r="319" s="43" customFormat="1" ht="22.5" customHeight="1" spans="1:6">
      <c r="A319" s="128">
        <v>2130335</v>
      </c>
      <c r="B319" s="129" t="s">
        <v>564</v>
      </c>
      <c r="C319" s="130">
        <v>31</v>
      </c>
      <c r="D319" s="130"/>
      <c r="E319" s="130">
        <f t="shared" si="44"/>
        <v>31</v>
      </c>
      <c r="F319" s="127"/>
    </row>
    <row r="320" s="43" customFormat="1" ht="22.5" customHeight="1" spans="1:6">
      <c r="A320" s="128" t="s">
        <v>565</v>
      </c>
      <c r="B320" s="129" t="s">
        <v>566</v>
      </c>
      <c r="C320" s="130">
        <v>500</v>
      </c>
      <c r="D320" s="130"/>
      <c r="E320" s="130">
        <f t="shared" si="44"/>
        <v>500</v>
      </c>
      <c r="F320" s="127">
        <f>C320-D320</f>
        <v>500</v>
      </c>
    </row>
    <row r="321" s="43" customFormat="1" ht="22.5" customHeight="1" spans="1:6">
      <c r="A321" s="124" t="s">
        <v>567</v>
      </c>
      <c r="B321" s="125" t="s">
        <v>568</v>
      </c>
      <c r="C321" s="126">
        <f>SUM(C322:C322)</f>
        <v>1939</v>
      </c>
      <c r="D321" s="126"/>
      <c r="E321" s="126">
        <f>SUM(E322:E322)</f>
        <v>1939</v>
      </c>
      <c r="F321" s="127">
        <f>C321-D321</f>
        <v>1939</v>
      </c>
    </row>
    <row r="322" s="43" customFormat="1" ht="22.5" customHeight="1" spans="1:6">
      <c r="A322" s="128">
        <v>2130599</v>
      </c>
      <c r="B322" s="129" t="s">
        <v>569</v>
      </c>
      <c r="C322" s="130">
        <v>1939</v>
      </c>
      <c r="D322" s="130"/>
      <c r="E322" s="130">
        <f t="shared" si="44"/>
        <v>1939</v>
      </c>
      <c r="F322" s="127">
        <f>C322-D322</f>
        <v>1939</v>
      </c>
    </row>
    <row r="323" s="43" customFormat="1" ht="22.5" customHeight="1" spans="1:6">
      <c r="A323" s="124" t="s">
        <v>570</v>
      </c>
      <c r="B323" s="125" t="s">
        <v>571</v>
      </c>
      <c r="C323" s="126">
        <f>SUM(C324:C326)</f>
        <v>20129</v>
      </c>
      <c r="D323" s="126">
        <v>0</v>
      </c>
      <c r="E323" s="126">
        <f>SUM(E324:E326)</f>
        <v>20129</v>
      </c>
      <c r="F323" s="127">
        <f>C323-D323</f>
        <v>20129</v>
      </c>
    </row>
    <row r="324" s="43" customFormat="1" ht="22.5" customHeight="1" spans="1:6">
      <c r="A324" s="128" t="s">
        <v>572</v>
      </c>
      <c r="B324" s="129" t="s">
        <v>573</v>
      </c>
      <c r="C324" s="130">
        <v>261</v>
      </c>
      <c r="D324" s="130"/>
      <c r="E324" s="130">
        <f t="shared" ref="E324:E329" si="45">C324-D324</f>
        <v>261</v>
      </c>
      <c r="F324" s="127">
        <f>C324-D324</f>
        <v>261</v>
      </c>
    </row>
    <row r="325" s="43" customFormat="1" ht="22.5" customHeight="1" spans="1:6">
      <c r="A325" s="128" t="s">
        <v>574</v>
      </c>
      <c r="B325" s="129" t="s">
        <v>575</v>
      </c>
      <c r="C325" s="130">
        <v>19813</v>
      </c>
      <c r="D325" s="130"/>
      <c r="E325" s="130">
        <f t="shared" si="45"/>
        <v>19813</v>
      </c>
      <c r="F325" s="127">
        <f>C325-D325</f>
        <v>19813</v>
      </c>
    </row>
    <row r="326" s="43" customFormat="1" ht="22.5" customHeight="1" spans="1:6">
      <c r="A326" s="128" t="s">
        <v>576</v>
      </c>
      <c r="B326" s="129" t="s">
        <v>577</v>
      </c>
      <c r="C326" s="130">
        <v>55</v>
      </c>
      <c r="D326" s="130"/>
      <c r="E326" s="130">
        <f t="shared" si="45"/>
        <v>55</v>
      </c>
      <c r="F326" s="127">
        <f>C326-D326</f>
        <v>55</v>
      </c>
    </row>
    <row r="327" s="43" customFormat="1" ht="22.5" customHeight="1" spans="1:6">
      <c r="A327" s="124" t="s">
        <v>578</v>
      </c>
      <c r="B327" s="125" t="s">
        <v>579</v>
      </c>
      <c r="C327" s="126">
        <f>SUM(C328:C329)</f>
        <v>639</v>
      </c>
      <c r="D327" s="126"/>
      <c r="E327" s="126">
        <f>SUM(E328:E329)</f>
        <v>639</v>
      </c>
      <c r="F327" s="127">
        <f>C327-D327</f>
        <v>639</v>
      </c>
    </row>
    <row r="328" s="43" customFormat="1" ht="22.5" customHeight="1" spans="1:6">
      <c r="A328" s="128" t="s">
        <v>580</v>
      </c>
      <c r="B328" s="129" t="s">
        <v>581</v>
      </c>
      <c r="C328" s="130">
        <v>500</v>
      </c>
      <c r="D328" s="130"/>
      <c r="E328" s="130">
        <f t="shared" si="45"/>
        <v>500</v>
      </c>
      <c r="F328" s="127">
        <f>C328-D328</f>
        <v>500</v>
      </c>
    </row>
    <row r="329" s="43" customFormat="1" ht="22.5" customHeight="1" spans="1:6">
      <c r="A329" s="128">
        <v>2130899</v>
      </c>
      <c r="B329" s="129" t="s">
        <v>582</v>
      </c>
      <c r="C329" s="130">
        <v>139</v>
      </c>
      <c r="D329" s="130"/>
      <c r="E329" s="130">
        <f t="shared" si="45"/>
        <v>139</v>
      </c>
      <c r="F329" s="127"/>
    </row>
    <row r="330" s="43" customFormat="1" ht="22.5" customHeight="1" spans="1:6">
      <c r="A330" s="124" t="s">
        <v>583</v>
      </c>
      <c r="B330" s="125" t="s">
        <v>584</v>
      </c>
      <c r="C330" s="126">
        <f>C331</f>
        <v>600</v>
      </c>
      <c r="D330" s="126"/>
      <c r="E330" s="126">
        <f>E331</f>
        <v>600</v>
      </c>
      <c r="F330" s="127">
        <f>C330-D330</f>
        <v>600</v>
      </c>
    </row>
    <row r="331" s="43" customFormat="1" ht="22.5" customHeight="1" spans="1:6">
      <c r="A331" s="128" t="s">
        <v>585</v>
      </c>
      <c r="B331" s="129" t="s">
        <v>584</v>
      </c>
      <c r="C331" s="130">
        <v>600</v>
      </c>
      <c r="D331" s="130"/>
      <c r="E331" s="130">
        <f t="shared" ref="E331:E337" si="46">C331-D331</f>
        <v>600</v>
      </c>
      <c r="F331" s="127">
        <f>C331-D331</f>
        <v>600</v>
      </c>
    </row>
    <row r="332" s="43" customFormat="1" ht="22.5" customHeight="1" spans="1:6">
      <c r="A332" s="124" t="s">
        <v>586</v>
      </c>
      <c r="B332" s="125" t="s">
        <v>68</v>
      </c>
      <c r="C332" s="126">
        <f>C333+C343+C341</f>
        <v>20666</v>
      </c>
      <c r="D332" s="126">
        <f>D333</f>
        <v>2316.20343</v>
      </c>
      <c r="E332" s="126">
        <f>E333+E343+E341</f>
        <v>18349.79657</v>
      </c>
      <c r="F332" s="127">
        <f>C332-D332</f>
        <v>18349.79657</v>
      </c>
    </row>
    <row r="333" s="43" customFormat="1" ht="22.5" customHeight="1" spans="1:6">
      <c r="A333" s="124" t="s">
        <v>587</v>
      </c>
      <c r="B333" s="125" t="s">
        <v>588</v>
      </c>
      <c r="C333" s="126">
        <f>SUM(C334:C340)</f>
        <v>20060</v>
      </c>
      <c r="D333" s="126">
        <f>SUM(D334:D340)</f>
        <v>2316.20343</v>
      </c>
      <c r="E333" s="126">
        <f>SUM(E334:E340)</f>
        <v>17743.79657</v>
      </c>
      <c r="F333" s="127">
        <f>C333-D333</f>
        <v>17743.79657</v>
      </c>
    </row>
    <row r="334" s="43" customFormat="1" ht="22.5" customHeight="1" spans="1:6">
      <c r="A334" s="128">
        <v>2140101</v>
      </c>
      <c r="B334" s="129" t="s">
        <v>94</v>
      </c>
      <c r="C334" s="130">
        <v>3420</v>
      </c>
      <c r="D334" s="130">
        <v>2316.20343</v>
      </c>
      <c r="E334" s="130">
        <f t="shared" si="46"/>
        <v>1103.79657</v>
      </c>
      <c r="F334" s="127"/>
    </row>
    <row r="335" s="43" customFormat="1" ht="22.5" customHeight="1" spans="1:6">
      <c r="A335" s="128" t="s">
        <v>589</v>
      </c>
      <c r="B335" s="129" t="s">
        <v>96</v>
      </c>
      <c r="C335" s="130">
        <v>400</v>
      </c>
      <c r="D335" s="130"/>
      <c r="E335" s="130">
        <f t="shared" si="46"/>
        <v>400</v>
      </c>
      <c r="F335" s="127">
        <f>C335-D335</f>
        <v>400</v>
      </c>
    </row>
    <row r="336" s="43" customFormat="1" ht="22.5" customHeight="1" spans="1:6">
      <c r="A336" s="128" t="s">
        <v>590</v>
      </c>
      <c r="B336" s="129" t="s">
        <v>591</v>
      </c>
      <c r="C336" s="130">
        <v>8696</v>
      </c>
      <c r="D336" s="130"/>
      <c r="E336" s="130">
        <f t="shared" si="46"/>
        <v>8696</v>
      </c>
      <c r="F336" s="127">
        <f>C336-D336</f>
        <v>8696</v>
      </c>
    </row>
    <row r="337" s="43" customFormat="1" ht="22.5" customHeight="1" spans="1:6">
      <c r="A337" s="128" t="s">
        <v>592</v>
      </c>
      <c r="B337" s="129" t="s">
        <v>593</v>
      </c>
      <c r="C337" s="130">
        <v>417</v>
      </c>
      <c r="D337" s="130"/>
      <c r="E337" s="130">
        <f t="shared" si="46"/>
        <v>417</v>
      </c>
      <c r="F337" s="127">
        <f>C337-D337</f>
        <v>417</v>
      </c>
    </row>
    <row r="338" s="43" customFormat="1" ht="22.5" hidden="1" customHeight="1" spans="1:6">
      <c r="A338" s="128" t="s">
        <v>594</v>
      </c>
      <c r="B338" s="129" t="s">
        <v>595</v>
      </c>
      <c r="C338" s="130"/>
      <c r="D338" s="130"/>
      <c r="E338" s="130"/>
      <c r="F338" s="127">
        <f>C338-D338</f>
        <v>0</v>
      </c>
    </row>
    <row r="339" s="43" customFormat="1" ht="22.5" customHeight="1" spans="1:6">
      <c r="A339" s="128" t="s">
        <v>596</v>
      </c>
      <c r="B339" s="129" t="s">
        <v>597</v>
      </c>
      <c r="C339" s="130">
        <v>6820</v>
      </c>
      <c r="D339" s="130"/>
      <c r="E339" s="130">
        <f t="shared" ref="E339:E342" si="47">C339-D339</f>
        <v>6820</v>
      </c>
      <c r="F339" s="127">
        <f>C339-D339</f>
        <v>6820</v>
      </c>
    </row>
    <row r="340" s="43" customFormat="1" ht="22.5" customHeight="1" spans="1:6">
      <c r="A340" s="128" t="s">
        <v>598</v>
      </c>
      <c r="B340" s="129" t="s">
        <v>599</v>
      </c>
      <c r="C340" s="130">
        <v>307</v>
      </c>
      <c r="D340" s="130"/>
      <c r="E340" s="130">
        <f t="shared" si="47"/>
        <v>307</v>
      </c>
      <c r="F340" s="127">
        <f>C340-D340</f>
        <v>307</v>
      </c>
    </row>
    <row r="341" s="43" customFormat="1" ht="22.5" customHeight="1" spans="1:6">
      <c r="A341" s="125">
        <v>21403</v>
      </c>
      <c r="B341" s="125" t="s">
        <v>600</v>
      </c>
      <c r="C341" s="126">
        <f>C342</f>
        <v>100</v>
      </c>
      <c r="D341" s="126"/>
      <c r="E341" s="126">
        <f t="shared" ref="E341:E346" si="48">E342</f>
        <v>100</v>
      </c>
      <c r="F341" s="127"/>
    </row>
    <row r="342" s="43" customFormat="1" ht="22.5" customHeight="1" spans="1:6">
      <c r="A342" s="128">
        <v>2140399</v>
      </c>
      <c r="B342" s="129" t="s">
        <v>601</v>
      </c>
      <c r="C342" s="130">
        <v>100</v>
      </c>
      <c r="D342" s="130"/>
      <c r="E342" s="130">
        <f t="shared" si="47"/>
        <v>100</v>
      </c>
      <c r="F342" s="127"/>
    </row>
    <row r="343" s="43" customFormat="1" ht="22.5" customHeight="1" spans="1:6">
      <c r="A343" s="124" t="s">
        <v>602</v>
      </c>
      <c r="B343" s="125" t="s">
        <v>603</v>
      </c>
      <c r="C343" s="126">
        <f>C344</f>
        <v>506</v>
      </c>
      <c r="D343" s="126"/>
      <c r="E343" s="126">
        <f t="shared" si="48"/>
        <v>506</v>
      </c>
      <c r="F343" s="127">
        <f t="shared" ref="F343:F376" si="49">C343-D343</f>
        <v>506</v>
      </c>
    </row>
    <row r="344" s="43" customFormat="1" ht="22.5" customHeight="1" spans="1:6">
      <c r="A344" s="128" t="s">
        <v>604</v>
      </c>
      <c r="B344" s="129" t="s">
        <v>603</v>
      </c>
      <c r="C344" s="130">
        <v>506</v>
      </c>
      <c r="D344" s="130"/>
      <c r="E344" s="130">
        <f>C344-D344</f>
        <v>506</v>
      </c>
      <c r="F344" s="127">
        <f t="shared" si="49"/>
        <v>506</v>
      </c>
    </row>
    <row r="345" s="43" customFormat="1" ht="22.5" customHeight="1" spans="1:6">
      <c r="A345" s="124" t="s">
        <v>605</v>
      </c>
      <c r="B345" s="125" t="s">
        <v>606</v>
      </c>
      <c r="C345" s="126">
        <f>SUM(C346,C350,C348,C352)</f>
        <v>61200</v>
      </c>
      <c r="D345" s="126"/>
      <c r="E345" s="126">
        <f>SUM(E346,E350,E348,E352)</f>
        <v>61200</v>
      </c>
      <c r="F345" s="127">
        <f t="shared" si="49"/>
        <v>61200</v>
      </c>
    </row>
    <row r="346" s="43" customFormat="1" ht="22.5" customHeight="1" spans="1:6">
      <c r="A346" s="124" t="s">
        <v>607</v>
      </c>
      <c r="B346" s="125" t="s">
        <v>608</v>
      </c>
      <c r="C346" s="126">
        <f>C347</f>
        <v>1200</v>
      </c>
      <c r="D346" s="126"/>
      <c r="E346" s="126">
        <f t="shared" si="48"/>
        <v>1200</v>
      </c>
      <c r="F346" s="127">
        <f t="shared" si="49"/>
        <v>1200</v>
      </c>
    </row>
    <row r="347" s="43" customFormat="1" ht="22.5" customHeight="1" spans="1:6">
      <c r="A347" s="128" t="s">
        <v>609</v>
      </c>
      <c r="B347" s="129" t="s">
        <v>610</v>
      </c>
      <c r="C347" s="130">
        <v>1200</v>
      </c>
      <c r="D347" s="130"/>
      <c r="E347" s="130">
        <f>C347-D347</f>
        <v>1200</v>
      </c>
      <c r="F347" s="127">
        <f t="shared" si="49"/>
        <v>1200</v>
      </c>
    </row>
    <row r="348" s="43" customFormat="1" ht="22.5" hidden="1" customHeight="1" spans="1:6">
      <c r="A348" s="125">
        <v>21507</v>
      </c>
      <c r="B348" s="125" t="s">
        <v>611</v>
      </c>
      <c r="C348" s="126"/>
      <c r="D348" s="126"/>
      <c r="E348" s="126"/>
      <c r="F348" s="127">
        <f t="shared" si="49"/>
        <v>0</v>
      </c>
    </row>
    <row r="349" s="43" customFormat="1" ht="22.5" hidden="1" customHeight="1" spans="1:6">
      <c r="A349" s="131">
        <v>2150517</v>
      </c>
      <c r="B349" s="129" t="s">
        <v>612</v>
      </c>
      <c r="C349" s="130"/>
      <c r="D349" s="130"/>
      <c r="E349" s="130"/>
      <c r="F349" s="127">
        <f t="shared" si="49"/>
        <v>0</v>
      </c>
    </row>
    <row r="350" s="43" customFormat="1" ht="22.5" customHeight="1" spans="1:6">
      <c r="A350" s="124" t="s">
        <v>613</v>
      </c>
      <c r="B350" s="125" t="s">
        <v>614</v>
      </c>
      <c r="C350" s="126">
        <f>C351</f>
        <v>60000</v>
      </c>
      <c r="D350" s="126"/>
      <c r="E350" s="126">
        <f>E351</f>
        <v>60000</v>
      </c>
      <c r="F350" s="127">
        <f t="shared" si="49"/>
        <v>60000</v>
      </c>
    </row>
    <row r="351" s="43" customFormat="1" ht="22.5" customHeight="1" spans="1:6">
      <c r="A351" s="128" t="s">
        <v>615</v>
      </c>
      <c r="B351" s="129" t="s">
        <v>616</v>
      </c>
      <c r="C351" s="130">
        <v>60000</v>
      </c>
      <c r="D351" s="130"/>
      <c r="E351" s="130">
        <f>C351-D351</f>
        <v>60000</v>
      </c>
      <c r="F351" s="127">
        <f t="shared" si="49"/>
        <v>60000</v>
      </c>
    </row>
    <row r="352" s="43" customFormat="1" ht="22.5" hidden="1" customHeight="1" spans="1:6">
      <c r="A352" s="125">
        <v>21599</v>
      </c>
      <c r="B352" s="125" t="s">
        <v>617</v>
      </c>
      <c r="C352" s="126"/>
      <c r="D352" s="126"/>
      <c r="E352" s="126"/>
      <c r="F352" s="127">
        <f t="shared" si="49"/>
        <v>0</v>
      </c>
    </row>
    <row r="353" s="43" customFormat="1" ht="22.5" hidden="1" customHeight="1" spans="1:6">
      <c r="A353" s="131">
        <v>2159999</v>
      </c>
      <c r="B353" s="129" t="s">
        <v>617</v>
      </c>
      <c r="C353" s="130"/>
      <c r="D353" s="130"/>
      <c r="E353" s="130"/>
      <c r="F353" s="127">
        <f t="shared" si="49"/>
        <v>0</v>
      </c>
    </row>
    <row r="354" s="43" customFormat="1" ht="22.5" customHeight="1" spans="1:6">
      <c r="A354" s="124" t="s">
        <v>618</v>
      </c>
      <c r="B354" s="125" t="s">
        <v>70</v>
      </c>
      <c r="C354" s="126">
        <f>SUM(C355,C357,C359)</f>
        <v>188</v>
      </c>
      <c r="D354" s="126"/>
      <c r="E354" s="126">
        <f>SUM(E357,E355,E359)</f>
        <v>188</v>
      </c>
      <c r="F354" s="127">
        <f t="shared" si="49"/>
        <v>188</v>
      </c>
    </row>
    <row r="355" s="43" customFormat="1" ht="22.5" hidden="1" customHeight="1" spans="1:6">
      <c r="A355" s="124" t="s">
        <v>619</v>
      </c>
      <c r="B355" s="125" t="s">
        <v>620</v>
      </c>
      <c r="C355" s="126">
        <f t="shared" ref="C355:C359" si="50">C356</f>
        <v>0</v>
      </c>
      <c r="D355" s="126"/>
      <c r="E355" s="126">
        <f t="shared" ref="E355:E359" si="51">E356</f>
        <v>0</v>
      </c>
      <c r="F355" s="127">
        <f t="shared" si="49"/>
        <v>0</v>
      </c>
    </row>
    <row r="356" s="43" customFormat="1" ht="22.5" hidden="1" customHeight="1" spans="1:6">
      <c r="A356" s="128" t="s">
        <v>621</v>
      </c>
      <c r="B356" s="129" t="s">
        <v>622</v>
      </c>
      <c r="C356" s="130"/>
      <c r="D356" s="130"/>
      <c r="E356" s="130"/>
      <c r="F356" s="127">
        <f t="shared" si="49"/>
        <v>0</v>
      </c>
    </row>
    <row r="357" s="43" customFormat="1" ht="22.5" hidden="1" customHeight="1" spans="1:6">
      <c r="A357" s="124" t="s">
        <v>623</v>
      </c>
      <c r="B357" s="125" t="s">
        <v>624</v>
      </c>
      <c r="C357" s="126">
        <f t="shared" si="50"/>
        <v>0</v>
      </c>
      <c r="D357" s="126"/>
      <c r="E357" s="126">
        <f t="shared" si="51"/>
        <v>0</v>
      </c>
      <c r="F357" s="127">
        <f t="shared" si="49"/>
        <v>0</v>
      </c>
    </row>
    <row r="358" s="43" customFormat="1" ht="22.5" hidden="1" customHeight="1" spans="1:6">
      <c r="A358" s="128" t="s">
        <v>625</v>
      </c>
      <c r="B358" s="129" t="s">
        <v>626</v>
      </c>
      <c r="C358" s="130"/>
      <c r="D358" s="130"/>
      <c r="E358" s="130"/>
      <c r="F358" s="127">
        <f t="shared" si="49"/>
        <v>0</v>
      </c>
    </row>
    <row r="359" s="43" customFormat="1" ht="22.5" customHeight="1" spans="1:6">
      <c r="A359" s="124" t="s">
        <v>627</v>
      </c>
      <c r="B359" s="125" t="s">
        <v>628</v>
      </c>
      <c r="C359" s="126">
        <f t="shared" si="50"/>
        <v>188</v>
      </c>
      <c r="D359" s="126"/>
      <c r="E359" s="126">
        <f t="shared" si="51"/>
        <v>188</v>
      </c>
      <c r="F359" s="127">
        <f t="shared" si="49"/>
        <v>188</v>
      </c>
    </row>
    <row r="360" s="43" customFormat="1" ht="22.5" customHeight="1" spans="1:6">
      <c r="A360" s="128" t="s">
        <v>629</v>
      </c>
      <c r="B360" s="129" t="s">
        <v>628</v>
      </c>
      <c r="C360" s="130">
        <v>188</v>
      </c>
      <c r="D360" s="130"/>
      <c r="E360" s="130">
        <f>C360-D360</f>
        <v>188</v>
      </c>
      <c r="F360" s="127">
        <f t="shared" si="49"/>
        <v>188</v>
      </c>
    </row>
    <row r="361" s="43" customFormat="1" ht="22.5" customHeight="1" spans="1:6">
      <c r="A361" s="124" t="s">
        <v>630</v>
      </c>
      <c r="B361" s="125" t="s">
        <v>71</v>
      </c>
      <c r="C361" s="126">
        <f>SUM(C364,C368,C362)</f>
        <v>1834</v>
      </c>
      <c r="D361" s="126"/>
      <c r="E361" s="126">
        <f>SUM(E364,E368,E362)</f>
        <v>1834</v>
      </c>
      <c r="F361" s="127">
        <f t="shared" si="49"/>
        <v>1834</v>
      </c>
    </row>
    <row r="362" s="43" customFormat="1" ht="22.5" customHeight="1" spans="1:6">
      <c r="A362" s="125">
        <v>21702</v>
      </c>
      <c r="B362" s="125" t="s">
        <v>631</v>
      </c>
      <c r="C362" s="126">
        <f>C363</f>
        <v>43</v>
      </c>
      <c r="D362" s="126"/>
      <c r="E362" s="126">
        <f>E363</f>
        <v>43</v>
      </c>
      <c r="F362" s="127"/>
    </row>
    <row r="363" s="43" customFormat="1" ht="22.5" customHeight="1" spans="1:6">
      <c r="A363" s="128">
        <v>2170302</v>
      </c>
      <c r="B363" s="129" t="s">
        <v>632</v>
      </c>
      <c r="C363" s="130">
        <v>43</v>
      </c>
      <c r="D363" s="130"/>
      <c r="E363" s="130">
        <f>C363-D363</f>
        <v>43</v>
      </c>
      <c r="F363" s="127"/>
    </row>
    <row r="364" s="43" customFormat="1" ht="22.5" customHeight="1" spans="1:6">
      <c r="A364" s="124" t="s">
        <v>633</v>
      </c>
      <c r="B364" s="125" t="s">
        <v>634</v>
      </c>
      <c r="C364" s="126">
        <f>SUM(C365:C367)</f>
        <v>1791</v>
      </c>
      <c r="D364" s="126"/>
      <c r="E364" s="126">
        <f>SUM(E365:E367)</f>
        <v>1791</v>
      </c>
      <c r="F364" s="127">
        <f>C364-D364</f>
        <v>1791</v>
      </c>
    </row>
    <row r="365" s="43" customFormat="1" ht="22.5" hidden="1" customHeight="1" spans="1:6">
      <c r="A365" s="128" t="s">
        <v>635</v>
      </c>
      <c r="B365" s="129" t="s">
        <v>632</v>
      </c>
      <c r="C365" s="130"/>
      <c r="D365" s="130"/>
      <c r="E365" s="130"/>
      <c r="F365" s="127">
        <f>C365-D365</f>
        <v>0</v>
      </c>
    </row>
    <row r="366" s="43" customFormat="1" ht="22.5" hidden="1" customHeight="1" spans="1:6">
      <c r="A366" s="128">
        <v>2170303</v>
      </c>
      <c r="B366" s="129" t="s">
        <v>636</v>
      </c>
      <c r="C366" s="130"/>
      <c r="D366" s="130"/>
      <c r="E366" s="130"/>
      <c r="F366" s="127">
        <f>C366-D366</f>
        <v>0</v>
      </c>
    </row>
    <row r="367" s="43" customFormat="1" ht="22.5" customHeight="1" spans="1:6">
      <c r="A367" s="128" t="s">
        <v>637</v>
      </c>
      <c r="B367" s="129" t="s">
        <v>638</v>
      </c>
      <c r="C367" s="130">
        <v>1791</v>
      </c>
      <c r="D367" s="130"/>
      <c r="E367" s="130">
        <f>C367-D367</f>
        <v>1791</v>
      </c>
      <c r="F367" s="127">
        <f>C367-D367</f>
        <v>1791</v>
      </c>
    </row>
    <row r="368" s="43" customFormat="1" ht="22.5" hidden="1" customHeight="1" spans="1:6">
      <c r="A368" s="124" t="s">
        <v>639</v>
      </c>
      <c r="B368" s="125" t="s">
        <v>640</v>
      </c>
      <c r="C368" s="126"/>
      <c r="D368" s="126"/>
      <c r="E368" s="126"/>
      <c r="F368" s="127">
        <f>C368-D368</f>
        <v>0</v>
      </c>
    </row>
    <row r="369" s="43" customFormat="1" ht="22.5" hidden="1" customHeight="1" spans="1:6">
      <c r="A369" s="128" t="s">
        <v>641</v>
      </c>
      <c r="B369" s="129" t="s">
        <v>640</v>
      </c>
      <c r="C369" s="130"/>
      <c r="D369" s="130"/>
      <c r="E369" s="130"/>
      <c r="F369" s="127">
        <f>C369-D369</f>
        <v>0</v>
      </c>
    </row>
    <row r="370" s="43" customFormat="1" ht="22.5" customHeight="1" spans="1:6">
      <c r="A370" s="124" t="s">
        <v>642</v>
      </c>
      <c r="B370" s="125" t="s">
        <v>72</v>
      </c>
      <c r="C370" s="126">
        <f>SUM(C371,C379,C381)</f>
        <v>2458.492421</v>
      </c>
      <c r="D370" s="126">
        <f>SUM(D371,D379)</f>
        <v>2018.492421</v>
      </c>
      <c r="E370" s="126">
        <f>SUM(E371,E379,E381)</f>
        <v>440</v>
      </c>
      <c r="F370" s="127">
        <f>C370-D370</f>
        <v>440</v>
      </c>
    </row>
    <row r="371" s="43" customFormat="1" ht="22.5" customHeight="1" spans="1:6">
      <c r="A371" s="124" t="s">
        <v>643</v>
      </c>
      <c r="B371" s="125" t="s">
        <v>644</v>
      </c>
      <c r="C371" s="126">
        <f>SUM(C372:C378)</f>
        <v>2388.492421</v>
      </c>
      <c r="D371" s="126">
        <f>SUM(D372:D378)</f>
        <v>2018.492421</v>
      </c>
      <c r="E371" s="126">
        <f>SUM(E372:E378)</f>
        <v>370</v>
      </c>
      <c r="F371" s="127">
        <f>C371-D371</f>
        <v>370</v>
      </c>
    </row>
    <row r="372" s="43" customFormat="1" ht="22.5" customHeight="1" spans="1:6">
      <c r="A372" s="128" t="s">
        <v>645</v>
      </c>
      <c r="B372" s="129" t="s">
        <v>94</v>
      </c>
      <c r="C372" s="130">
        <v>2018.492421</v>
      </c>
      <c r="D372" s="130">
        <v>2018.492421</v>
      </c>
      <c r="E372" s="130"/>
      <c r="F372" s="127">
        <f>C372-D372</f>
        <v>0</v>
      </c>
    </row>
    <row r="373" s="43" customFormat="1" ht="22.5" customHeight="1" spans="1:6">
      <c r="A373" s="128" t="s">
        <v>646</v>
      </c>
      <c r="B373" s="129" t="s">
        <v>96</v>
      </c>
      <c r="C373" s="130">
        <v>370</v>
      </c>
      <c r="D373" s="130"/>
      <c r="E373" s="130">
        <f>C373-D373</f>
        <v>370</v>
      </c>
      <c r="F373" s="127">
        <f>C373-D373</f>
        <v>370</v>
      </c>
    </row>
    <row r="374" s="43" customFormat="1" ht="22.5" hidden="1" customHeight="1" spans="1:6">
      <c r="A374" s="128" t="s">
        <v>647</v>
      </c>
      <c r="B374" s="129" t="s">
        <v>648</v>
      </c>
      <c r="C374" s="130"/>
      <c r="D374" s="130"/>
      <c r="E374" s="130"/>
      <c r="F374" s="127">
        <f>C374-D374</f>
        <v>0</v>
      </c>
    </row>
    <row r="375" s="43" customFormat="1" ht="22.5" hidden="1" customHeight="1" spans="1:6">
      <c r="A375" s="128">
        <v>2200108</v>
      </c>
      <c r="B375" s="129" t="s">
        <v>649</v>
      </c>
      <c r="C375" s="130"/>
      <c r="D375" s="130"/>
      <c r="E375" s="130"/>
      <c r="F375" s="127">
        <f>C375-D375</f>
        <v>0</v>
      </c>
    </row>
    <row r="376" s="43" customFormat="1" ht="22.5" hidden="1" customHeight="1" spans="1:6">
      <c r="A376" s="128">
        <v>2200109</v>
      </c>
      <c r="B376" s="129" t="s">
        <v>650</v>
      </c>
      <c r="C376" s="130"/>
      <c r="D376" s="130"/>
      <c r="E376" s="130"/>
      <c r="F376" s="127">
        <f>C376-D376</f>
        <v>0</v>
      </c>
    </row>
    <row r="377" s="43" customFormat="1" ht="22.5" hidden="1" customHeight="1" spans="1:6">
      <c r="A377" s="128">
        <v>2200112</v>
      </c>
      <c r="B377" s="129" t="s">
        <v>651</v>
      </c>
      <c r="C377" s="130"/>
      <c r="D377" s="130"/>
      <c r="E377" s="130"/>
      <c r="F377" s="127">
        <f>C377-D377</f>
        <v>0</v>
      </c>
    </row>
    <row r="378" s="43" customFormat="1" ht="22.5" hidden="1" customHeight="1" spans="1:6">
      <c r="A378" s="128" t="s">
        <v>652</v>
      </c>
      <c r="B378" s="129" t="s">
        <v>653</v>
      </c>
      <c r="C378" s="130"/>
      <c r="D378" s="130"/>
      <c r="E378" s="130"/>
      <c r="F378" s="127">
        <f>C378-D378</f>
        <v>0</v>
      </c>
    </row>
    <row r="379" s="43" customFormat="1" ht="22.5" customHeight="1" spans="1:6">
      <c r="A379" s="124" t="s">
        <v>654</v>
      </c>
      <c r="B379" s="125" t="s">
        <v>655</v>
      </c>
      <c r="C379" s="126">
        <f>C380</f>
        <v>70</v>
      </c>
      <c r="D379" s="126"/>
      <c r="E379" s="126">
        <f>E380</f>
        <v>70</v>
      </c>
      <c r="F379" s="127">
        <f>C379-D379</f>
        <v>70</v>
      </c>
    </row>
    <row r="380" s="43" customFormat="1" ht="22.5" customHeight="1" spans="1:6">
      <c r="A380" s="128" t="s">
        <v>656</v>
      </c>
      <c r="B380" s="129" t="s">
        <v>657</v>
      </c>
      <c r="C380" s="130">
        <v>70</v>
      </c>
      <c r="D380" s="130"/>
      <c r="E380" s="130">
        <f>C380-D380</f>
        <v>70</v>
      </c>
      <c r="F380" s="127">
        <f>C380-D380</f>
        <v>70</v>
      </c>
    </row>
    <row r="381" s="43" customFormat="1" ht="22.5" hidden="1" customHeight="1" spans="1:6">
      <c r="A381" s="125">
        <v>22099</v>
      </c>
      <c r="B381" s="125" t="s">
        <v>658</v>
      </c>
      <c r="C381" s="126">
        <f>C382</f>
        <v>0</v>
      </c>
      <c r="D381" s="126"/>
      <c r="E381" s="126">
        <f>E382</f>
        <v>0</v>
      </c>
      <c r="F381" s="127">
        <f>C381-D381</f>
        <v>0</v>
      </c>
    </row>
    <row r="382" s="43" customFormat="1" ht="22.5" hidden="1" customHeight="1" spans="1:6">
      <c r="A382" s="131">
        <v>2209999</v>
      </c>
      <c r="B382" s="129" t="s">
        <v>658</v>
      </c>
      <c r="C382" s="130"/>
      <c r="D382" s="130"/>
      <c r="E382" s="130"/>
      <c r="F382" s="127">
        <f>C382-D382</f>
        <v>0</v>
      </c>
    </row>
    <row r="383" s="43" customFormat="1" ht="22.5" customHeight="1" spans="1:6">
      <c r="A383" s="124" t="s">
        <v>659</v>
      </c>
      <c r="B383" s="125" t="s">
        <v>73</v>
      </c>
      <c r="C383" s="126">
        <f>SUM(C384,C388)</f>
        <v>92808.839808</v>
      </c>
      <c r="D383" s="126">
        <f>SUM(D384,D388)</f>
        <v>20345.039808</v>
      </c>
      <c r="E383" s="126">
        <f>SUM(E384,E388)</f>
        <v>72463.8</v>
      </c>
      <c r="F383" s="127">
        <f>C383-D383</f>
        <v>72463.8</v>
      </c>
    </row>
    <row r="384" s="43" customFormat="1" ht="22.5" customHeight="1" spans="1:6">
      <c r="A384" s="124" t="s">
        <v>660</v>
      </c>
      <c r="B384" s="125" t="s">
        <v>661</v>
      </c>
      <c r="C384" s="126">
        <f>SUM(C385:C387)</f>
        <v>72463.8</v>
      </c>
      <c r="D384" s="126"/>
      <c r="E384" s="126">
        <f>SUM(E385:E387)</f>
        <v>72463.8</v>
      </c>
      <c r="F384" s="127">
        <f>C384-D384</f>
        <v>72463.8</v>
      </c>
    </row>
    <row r="385" s="43" customFormat="1" ht="22.5" customHeight="1" spans="1:6">
      <c r="A385" s="128">
        <v>2210103</v>
      </c>
      <c r="B385" s="129" t="s">
        <v>662</v>
      </c>
      <c r="C385" s="130">
        <v>16124</v>
      </c>
      <c r="D385" s="130"/>
      <c r="E385" s="130">
        <f t="shared" ref="E385:E387" si="52">C385-D385</f>
        <v>16124</v>
      </c>
      <c r="F385" s="127">
        <f>C385-D385</f>
        <v>16124</v>
      </c>
    </row>
    <row r="386" s="43" customFormat="1" ht="22.5" customHeight="1" spans="1:6">
      <c r="A386" s="128">
        <v>2210105</v>
      </c>
      <c r="B386" s="129" t="s">
        <v>663</v>
      </c>
      <c r="C386" s="130">
        <v>7.8</v>
      </c>
      <c r="D386" s="130"/>
      <c r="E386" s="130">
        <f t="shared" si="52"/>
        <v>7.8</v>
      </c>
      <c r="F386" s="127"/>
    </row>
    <row r="387" s="43" customFormat="1" ht="22.5" customHeight="1" spans="1:6">
      <c r="A387" s="128">
        <v>2210199</v>
      </c>
      <c r="B387" s="129" t="s">
        <v>664</v>
      </c>
      <c r="C387" s="130">
        <v>56332</v>
      </c>
      <c r="D387" s="130"/>
      <c r="E387" s="130">
        <f t="shared" si="52"/>
        <v>56332</v>
      </c>
      <c r="F387" s="127">
        <f>C387-D387</f>
        <v>56332</v>
      </c>
    </row>
    <row r="388" s="43" customFormat="1" ht="22.5" customHeight="1" spans="1:6">
      <c r="A388" s="124" t="s">
        <v>665</v>
      </c>
      <c r="B388" s="125" t="s">
        <v>666</v>
      </c>
      <c r="C388" s="126">
        <f>C389</f>
        <v>20345.039808</v>
      </c>
      <c r="D388" s="126">
        <f>D389</f>
        <v>20345.039808</v>
      </c>
      <c r="E388" s="126"/>
      <c r="F388" s="127">
        <f>C388-D388</f>
        <v>0</v>
      </c>
    </row>
    <row r="389" s="43" customFormat="1" ht="22.5" customHeight="1" spans="1:6">
      <c r="A389" s="128" t="s">
        <v>667</v>
      </c>
      <c r="B389" s="129" t="s">
        <v>668</v>
      </c>
      <c r="C389" s="130">
        <v>20345.039808</v>
      </c>
      <c r="D389" s="130">
        <v>20345.039808</v>
      </c>
      <c r="E389" s="130"/>
      <c r="F389" s="127">
        <f>C389-D389</f>
        <v>0</v>
      </c>
    </row>
    <row r="390" s="43" customFormat="1" ht="22.5" customHeight="1" spans="1:6">
      <c r="A390" s="125">
        <v>222</v>
      </c>
      <c r="B390" s="125" t="s">
        <v>74</v>
      </c>
      <c r="C390" s="126">
        <f>C391</f>
        <v>53</v>
      </c>
      <c r="D390" s="126"/>
      <c r="E390" s="126">
        <f>E391</f>
        <v>53</v>
      </c>
      <c r="F390" s="127"/>
    </row>
    <row r="391" s="43" customFormat="1" ht="22.5" customHeight="1" spans="1:6">
      <c r="A391" s="125">
        <v>22205</v>
      </c>
      <c r="B391" s="125" t="s">
        <v>669</v>
      </c>
      <c r="C391" s="126">
        <f>C392</f>
        <v>53</v>
      </c>
      <c r="D391" s="130"/>
      <c r="E391" s="126">
        <f>E392</f>
        <v>53</v>
      </c>
      <c r="F391" s="127"/>
    </row>
    <row r="392" s="43" customFormat="1" ht="22.5" customHeight="1" spans="1:6">
      <c r="A392" s="128">
        <v>2220511</v>
      </c>
      <c r="B392" s="129" t="s">
        <v>670</v>
      </c>
      <c r="C392" s="130">
        <v>53</v>
      </c>
      <c r="D392" s="130"/>
      <c r="E392" s="130">
        <f>C392-D392</f>
        <v>53</v>
      </c>
      <c r="F392" s="127"/>
    </row>
    <row r="393" s="43" customFormat="1" ht="22.5" customHeight="1" spans="1:6">
      <c r="A393" s="124" t="s">
        <v>671</v>
      </c>
      <c r="B393" s="125" t="s">
        <v>75</v>
      </c>
      <c r="C393" s="126">
        <f>SUM(C394,C401,C407,C410,C405)</f>
        <v>13617.359599</v>
      </c>
      <c r="D393" s="126">
        <f>SUM(D394,D401,D407)</f>
        <v>1458.359599</v>
      </c>
      <c r="E393" s="126">
        <f>SUM(E394,E401,E407,E410,E405)</f>
        <v>12159</v>
      </c>
      <c r="F393" s="127">
        <f t="shared" ref="F393:F420" si="53">C393-D393</f>
        <v>12159</v>
      </c>
    </row>
    <row r="394" s="43" customFormat="1" ht="22.5" customHeight="1" spans="1:6">
      <c r="A394" s="124" t="s">
        <v>672</v>
      </c>
      <c r="B394" s="125" t="s">
        <v>673</v>
      </c>
      <c r="C394" s="126">
        <f>SUM(C395:C400)</f>
        <v>2407.359599</v>
      </c>
      <c r="D394" s="126">
        <f>SUM(D395:D399)</f>
        <v>1458.359599</v>
      </c>
      <c r="E394" s="126">
        <f>SUM(E395:E400)</f>
        <v>949</v>
      </c>
      <c r="F394" s="127">
        <f t="shared" si="53"/>
        <v>949</v>
      </c>
    </row>
    <row r="395" s="43" customFormat="1" ht="22.5" customHeight="1" spans="1:6">
      <c r="A395" s="128" t="s">
        <v>674</v>
      </c>
      <c r="B395" s="129" t="s">
        <v>94</v>
      </c>
      <c r="C395" s="130">
        <v>1458.359599</v>
      </c>
      <c r="D395" s="130">
        <v>1458.359599</v>
      </c>
      <c r="E395" s="130"/>
      <c r="F395" s="127">
        <f t="shared" si="53"/>
        <v>0</v>
      </c>
    </row>
    <row r="396" s="43" customFormat="1" ht="22.5" hidden="1" customHeight="1" spans="1:6">
      <c r="A396" s="128" t="s">
        <v>675</v>
      </c>
      <c r="B396" s="129" t="s">
        <v>676</v>
      </c>
      <c r="C396" s="130"/>
      <c r="D396" s="130"/>
      <c r="E396" s="130"/>
      <c r="F396" s="127">
        <f t="shared" si="53"/>
        <v>0</v>
      </c>
    </row>
    <row r="397" s="43" customFormat="1" ht="22.5" customHeight="1" spans="1:6">
      <c r="A397" s="128" t="s">
        <v>677</v>
      </c>
      <c r="B397" s="129" t="s">
        <v>678</v>
      </c>
      <c r="C397" s="130">
        <v>281</v>
      </c>
      <c r="D397" s="130"/>
      <c r="E397" s="130">
        <f t="shared" ref="E397:E399" si="54">C397-D397</f>
        <v>281</v>
      </c>
      <c r="F397" s="127">
        <f t="shared" si="53"/>
        <v>281</v>
      </c>
    </row>
    <row r="398" s="43" customFormat="1" ht="22.5" customHeight="1" spans="1:6">
      <c r="A398" s="128" t="s">
        <v>679</v>
      </c>
      <c r="B398" s="129" t="s">
        <v>680</v>
      </c>
      <c r="C398" s="130">
        <v>71</v>
      </c>
      <c r="D398" s="130"/>
      <c r="E398" s="130">
        <f t="shared" si="54"/>
        <v>71</v>
      </c>
      <c r="F398" s="127">
        <f t="shared" si="53"/>
        <v>71</v>
      </c>
    </row>
    <row r="399" s="43" customFormat="1" ht="22.5" customHeight="1" spans="1:6">
      <c r="A399" s="128" t="s">
        <v>681</v>
      </c>
      <c r="B399" s="129" t="s">
        <v>682</v>
      </c>
      <c r="C399" s="130">
        <v>597</v>
      </c>
      <c r="D399" s="130"/>
      <c r="E399" s="130">
        <f t="shared" si="54"/>
        <v>597</v>
      </c>
      <c r="F399" s="127">
        <f t="shared" si="53"/>
        <v>597</v>
      </c>
    </row>
    <row r="400" s="43" customFormat="1" ht="22.5" hidden="1" customHeight="1" spans="1:6">
      <c r="A400" s="128">
        <v>2240199</v>
      </c>
      <c r="B400" s="129" t="s">
        <v>683</v>
      </c>
      <c r="C400" s="130"/>
      <c r="D400" s="130"/>
      <c r="E400" s="130"/>
      <c r="F400" s="127">
        <f t="shared" si="53"/>
        <v>0</v>
      </c>
    </row>
    <row r="401" s="43" customFormat="1" ht="22.5" customHeight="1" spans="1:6">
      <c r="A401" s="124" t="s">
        <v>684</v>
      </c>
      <c r="B401" s="125" t="s">
        <v>685</v>
      </c>
      <c r="C401" s="126">
        <f>SUM(C402:C404)</f>
        <v>11155</v>
      </c>
      <c r="D401" s="126"/>
      <c r="E401" s="126">
        <f>SUM(E402:E404)</f>
        <v>11155</v>
      </c>
      <c r="F401" s="127">
        <f t="shared" si="53"/>
        <v>11155</v>
      </c>
    </row>
    <row r="402" s="43" customFormat="1" ht="22.5" hidden="1" customHeight="1" spans="1:6">
      <c r="A402" s="128">
        <v>2240201</v>
      </c>
      <c r="B402" s="129" t="s">
        <v>94</v>
      </c>
      <c r="C402" s="130"/>
      <c r="D402" s="130"/>
      <c r="E402" s="130"/>
      <c r="F402" s="127">
        <f t="shared" si="53"/>
        <v>0</v>
      </c>
    </row>
    <row r="403" s="43" customFormat="1" ht="22.5" customHeight="1" spans="1:6">
      <c r="A403" s="128" t="s">
        <v>686</v>
      </c>
      <c r="B403" s="129" t="s">
        <v>687</v>
      </c>
      <c r="C403" s="130">
        <v>3059</v>
      </c>
      <c r="D403" s="130"/>
      <c r="E403" s="130">
        <f>C403-D403</f>
        <v>3059</v>
      </c>
      <c r="F403" s="127">
        <f t="shared" si="53"/>
        <v>3059</v>
      </c>
    </row>
    <row r="404" s="43" customFormat="1" ht="22.5" customHeight="1" spans="1:6">
      <c r="A404" s="128" t="s">
        <v>688</v>
      </c>
      <c r="B404" s="129" t="s">
        <v>689</v>
      </c>
      <c r="C404" s="130">
        <v>8096</v>
      </c>
      <c r="D404" s="130"/>
      <c r="E404" s="130">
        <f>C404-D404</f>
        <v>8096</v>
      </c>
      <c r="F404" s="127">
        <f t="shared" si="53"/>
        <v>8096</v>
      </c>
    </row>
    <row r="405" s="43" customFormat="1" ht="22.5" hidden="1" customHeight="1" spans="1:6">
      <c r="A405" s="125">
        <v>22406</v>
      </c>
      <c r="B405" s="125" t="s">
        <v>690</v>
      </c>
      <c r="C405" s="126"/>
      <c r="D405" s="126"/>
      <c r="E405" s="126"/>
      <c r="F405" s="127">
        <f t="shared" si="53"/>
        <v>0</v>
      </c>
    </row>
    <row r="406" s="43" customFormat="1" ht="22.5" hidden="1" customHeight="1" spans="1:6">
      <c r="A406" s="128">
        <v>2240699</v>
      </c>
      <c r="B406" s="129" t="s">
        <v>691</v>
      </c>
      <c r="C406" s="130"/>
      <c r="D406" s="130"/>
      <c r="E406" s="130"/>
      <c r="F406" s="127">
        <f t="shared" si="53"/>
        <v>0</v>
      </c>
    </row>
    <row r="407" s="43" customFormat="1" ht="22.5" customHeight="1" spans="1:6">
      <c r="A407" s="124" t="s">
        <v>692</v>
      </c>
      <c r="B407" s="125" t="s">
        <v>693</v>
      </c>
      <c r="C407" s="126">
        <f>SUM(C408:C409)</f>
        <v>55</v>
      </c>
      <c r="D407" s="126"/>
      <c r="E407" s="126">
        <f>SUM(E408:E409)</f>
        <v>55</v>
      </c>
      <c r="F407" s="127">
        <f t="shared" si="53"/>
        <v>55</v>
      </c>
    </row>
    <row r="408" s="43" customFormat="1" ht="22.5" hidden="1" customHeight="1" spans="1:6">
      <c r="A408" s="128" t="s">
        <v>694</v>
      </c>
      <c r="B408" s="129" t="s">
        <v>695</v>
      </c>
      <c r="C408" s="130"/>
      <c r="D408" s="130"/>
      <c r="E408" s="130"/>
      <c r="F408" s="127">
        <f t="shared" si="53"/>
        <v>0</v>
      </c>
    </row>
    <row r="409" s="43" customFormat="1" ht="22.5" customHeight="1" spans="1:6">
      <c r="A409" s="128" t="s">
        <v>696</v>
      </c>
      <c r="B409" s="129" t="s">
        <v>697</v>
      </c>
      <c r="C409" s="130">
        <v>55</v>
      </c>
      <c r="D409" s="130"/>
      <c r="E409" s="130">
        <f>C409-D409</f>
        <v>55</v>
      </c>
      <c r="F409" s="127">
        <f t="shared" si="53"/>
        <v>55</v>
      </c>
    </row>
    <row r="410" s="43" customFormat="1" ht="22.5" hidden="1" customHeight="1" spans="1:6">
      <c r="A410" s="125">
        <v>22499</v>
      </c>
      <c r="B410" s="125" t="s">
        <v>698</v>
      </c>
      <c r="C410" s="126">
        <f>C411</f>
        <v>0</v>
      </c>
      <c r="D410" s="126"/>
      <c r="E410" s="126">
        <f>E411</f>
        <v>0</v>
      </c>
      <c r="F410" s="127">
        <f t="shared" si="53"/>
        <v>0</v>
      </c>
    </row>
    <row r="411" s="43" customFormat="1" ht="22.5" hidden="1" customHeight="1" spans="1:6">
      <c r="A411" s="128">
        <v>2249999</v>
      </c>
      <c r="B411" s="129" t="s">
        <v>698</v>
      </c>
      <c r="C411" s="130"/>
      <c r="D411" s="130"/>
      <c r="E411" s="130"/>
      <c r="F411" s="127">
        <f t="shared" si="53"/>
        <v>0</v>
      </c>
    </row>
    <row r="412" s="52" customFormat="1" ht="22.5" customHeight="1" spans="1:6">
      <c r="A412" s="125">
        <v>227</v>
      </c>
      <c r="B412" s="125" t="s">
        <v>76</v>
      </c>
      <c r="C412" s="126">
        <v>12000</v>
      </c>
      <c r="D412" s="126"/>
      <c r="E412" s="126">
        <v>12000</v>
      </c>
      <c r="F412" s="127">
        <f t="shared" si="53"/>
        <v>12000</v>
      </c>
    </row>
    <row r="413" s="43" customFormat="1" ht="22.5" customHeight="1" spans="1:6">
      <c r="A413" s="124" t="s">
        <v>699</v>
      </c>
      <c r="B413" s="125" t="s">
        <v>80</v>
      </c>
      <c r="C413" s="126">
        <f>C414</f>
        <v>10830</v>
      </c>
      <c r="D413" s="126"/>
      <c r="E413" s="126">
        <f>E414</f>
        <v>10830</v>
      </c>
      <c r="F413" s="127">
        <f t="shared" si="53"/>
        <v>10830</v>
      </c>
    </row>
    <row r="414" s="43" customFormat="1" ht="22.5" customHeight="1" spans="1:6">
      <c r="A414" s="125">
        <v>22999</v>
      </c>
      <c r="B414" s="125" t="s">
        <v>80</v>
      </c>
      <c r="C414" s="126">
        <f t="shared" ref="C414:C417" si="55">C415</f>
        <v>10830</v>
      </c>
      <c r="D414" s="126"/>
      <c r="E414" s="126">
        <f t="shared" ref="E414:E417" si="56">E415</f>
        <v>10830</v>
      </c>
      <c r="F414" s="127">
        <f t="shared" si="53"/>
        <v>10830</v>
      </c>
    </row>
    <row r="415" s="43" customFormat="1" ht="22.5" customHeight="1" spans="1:6">
      <c r="A415" s="128">
        <v>2299999</v>
      </c>
      <c r="B415" s="129" t="s">
        <v>80</v>
      </c>
      <c r="C415" s="130">
        <v>10830</v>
      </c>
      <c r="D415" s="130"/>
      <c r="E415" s="130">
        <f>C415-D415</f>
        <v>10830</v>
      </c>
      <c r="F415" s="127">
        <f t="shared" si="53"/>
        <v>10830</v>
      </c>
    </row>
    <row r="416" s="43" customFormat="1" ht="22.5" customHeight="1" spans="1:6">
      <c r="A416" s="124" t="s">
        <v>700</v>
      </c>
      <c r="B416" s="125" t="s">
        <v>77</v>
      </c>
      <c r="C416" s="126">
        <f t="shared" si="55"/>
        <v>60874</v>
      </c>
      <c r="D416" s="126"/>
      <c r="E416" s="126">
        <f t="shared" si="56"/>
        <v>60874</v>
      </c>
      <c r="F416" s="127">
        <f t="shared" si="53"/>
        <v>60874</v>
      </c>
    </row>
    <row r="417" s="43" customFormat="1" ht="22.5" customHeight="1" spans="1:6">
      <c r="A417" s="124" t="s">
        <v>701</v>
      </c>
      <c r="B417" s="125" t="s">
        <v>702</v>
      </c>
      <c r="C417" s="126">
        <f t="shared" si="55"/>
        <v>60874</v>
      </c>
      <c r="D417" s="126"/>
      <c r="E417" s="126">
        <f t="shared" si="56"/>
        <v>60874</v>
      </c>
      <c r="F417" s="127">
        <f t="shared" si="53"/>
        <v>60874</v>
      </c>
    </row>
    <row r="418" s="43" customFormat="1" ht="22.5" customHeight="1" spans="1:6">
      <c r="A418" s="128" t="s">
        <v>703</v>
      </c>
      <c r="B418" s="129" t="s">
        <v>704</v>
      </c>
      <c r="C418" s="130">
        <v>60874</v>
      </c>
      <c r="D418" s="130"/>
      <c r="E418" s="130">
        <f>C418-D418</f>
        <v>60874</v>
      </c>
      <c r="F418" s="127">
        <f t="shared" si="53"/>
        <v>60874</v>
      </c>
    </row>
    <row r="419" s="43" customFormat="1" ht="22.5" hidden="1" customHeight="1" spans="1:6">
      <c r="A419" s="124" t="s">
        <v>705</v>
      </c>
      <c r="B419" s="125" t="s">
        <v>79</v>
      </c>
      <c r="C419" s="126"/>
      <c r="D419" s="126"/>
      <c r="E419" s="126"/>
      <c r="F419" s="127">
        <f t="shared" si="53"/>
        <v>0</v>
      </c>
    </row>
    <row r="420" s="43" customFormat="1" ht="22.5" hidden="1" customHeight="1" spans="1:6">
      <c r="A420" s="124" t="s">
        <v>706</v>
      </c>
      <c r="B420" s="125" t="s">
        <v>707</v>
      </c>
      <c r="C420" s="126"/>
      <c r="D420" s="126"/>
      <c r="E420" s="126"/>
      <c r="F420" s="127">
        <f t="shared" si="53"/>
        <v>0</v>
      </c>
    </row>
  </sheetData>
  <sheetProtection sheet="1" objects="1"/>
  <mergeCells count="2">
    <mergeCell ref="A2:E2"/>
    <mergeCell ref="A5:B5"/>
  </mergeCells>
  <pageMargins left="0.751388888888889" right="0.751388888888889" top="1" bottom="1" header="0.5" footer="0.5"/>
  <pageSetup paperSize="9" scale="91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B32"/>
  <sheetViews>
    <sheetView workbookViewId="0">
      <selection activeCell="H22" sqref="H22"/>
    </sheetView>
  </sheetViews>
  <sheetFormatPr defaultColWidth="9" defaultRowHeight="13.5" outlineLevelCol="1"/>
  <cols>
    <col min="1" max="1" width="48.125" customWidth="1"/>
    <col min="2" max="2" width="30" customWidth="1"/>
  </cols>
  <sheetData>
    <row r="1" customFormat="1" ht="18" customHeight="1" spans="1:1">
      <c r="A1" s="17" t="s">
        <v>708</v>
      </c>
    </row>
    <row r="2" ht="42" customHeight="1" spans="1:2">
      <c r="A2" s="103" t="s">
        <v>709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3</v>
      </c>
      <c r="B4" s="21" t="s">
        <v>26</v>
      </c>
    </row>
    <row r="5" ht="25" customHeight="1" spans="1:2">
      <c r="A5" s="42" t="s">
        <v>28</v>
      </c>
      <c r="B5" s="107">
        <f>B6+B11+B22+B25+B28+B30</f>
        <v>227749.55</v>
      </c>
    </row>
    <row r="6" ht="25" customHeight="1" spans="1:2">
      <c r="A6" s="108" t="s">
        <v>710</v>
      </c>
      <c r="B6" s="107">
        <f>SUM(B7:B10)</f>
        <v>78383.46</v>
      </c>
    </row>
    <row r="7" ht="25" customHeight="1" spans="1:2">
      <c r="A7" s="109" t="s">
        <v>711</v>
      </c>
      <c r="B7" s="40">
        <v>55471.23</v>
      </c>
    </row>
    <row r="8" ht="25" customHeight="1" spans="1:2">
      <c r="A8" s="109" t="s">
        <v>712</v>
      </c>
      <c r="B8" s="40">
        <v>12461.03</v>
      </c>
    </row>
    <row r="9" ht="25" customHeight="1" spans="1:2">
      <c r="A9" s="109" t="s">
        <v>713</v>
      </c>
      <c r="B9" s="40">
        <v>6817.85</v>
      </c>
    </row>
    <row r="10" ht="25" customHeight="1" spans="1:2">
      <c r="A10" s="109" t="s">
        <v>714</v>
      </c>
      <c r="B10" s="40">
        <v>3633.35</v>
      </c>
    </row>
    <row r="11" ht="25" customHeight="1" spans="1:2">
      <c r="A11" s="108" t="s">
        <v>715</v>
      </c>
      <c r="B11" s="107">
        <f>SUM(B12:B21)</f>
        <v>9547.86</v>
      </c>
    </row>
    <row r="12" ht="25" customHeight="1" spans="1:2">
      <c r="A12" s="109" t="s">
        <v>716</v>
      </c>
      <c r="B12" s="40">
        <v>6957.9</v>
      </c>
    </row>
    <row r="13" ht="25" customHeight="1" spans="1:2">
      <c r="A13" s="109" t="s">
        <v>717</v>
      </c>
      <c r="B13" s="40">
        <v>45.5</v>
      </c>
    </row>
    <row r="14" ht="25" customHeight="1" spans="1:2">
      <c r="A14" s="109" t="s">
        <v>718</v>
      </c>
      <c r="B14" s="40">
        <v>324.5</v>
      </c>
    </row>
    <row r="15" ht="25" customHeight="1" spans="1:2">
      <c r="A15" s="109" t="s">
        <v>719</v>
      </c>
      <c r="B15" s="40">
        <v>5</v>
      </c>
    </row>
    <row r="16" ht="25" customHeight="1" spans="1:2">
      <c r="A16" s="109" t="s">
        <v>720</v>
      </c>
      <c r="B16" s="40">
        <v>956.95</v>
      </c>
    </row>
    <row r="17" ht="25" customHeight="1" spans="1:2">
      <c r="A17" s="109" t="s">
        <v>721</v>
      </c>
      <c r="B17" s="40">
        <v>101.5</v>
      </c>
    </row>
    <row r="18" ht="25" hidden="1" customHeight="1" spans="1:2">
      <c r="A18" s="109" t="s">
        <v>722</v>
      </c>
      <c r="B18" s="40"/>
    </row>
    <row r="19" ht="25" customHeight="1" spans="1:2">
      <c r="A19" s="109" t="s">
        <v>723</v>
      </c>
      <c r="B19" s="40">
        <v>52.5</v>
      </c>
    </row>
    <row r="20" ht="25" customHeight="1" spans="1:2">
      <c r="A20" s="109" t="s">
        <v>724</v>
      </c>
      <c r="B20" s="40">
        <v>336</v>
      </c>
    </row>
    <row r="21" ht="25" customHeight="1" spans="1:2">
      <c r="A21" s="109" t="s">
        <v>725</v>
      </c>
      <c r="B21" s="40">
        <v>768.01</v>
      </c>
    </row>
    <row r="22" ht="25" customHeight="1" spans="1:2">
      <c r="A22" s="108" t="s">
        <v>726</v>
      </c>
      <c r="B22" s="107">
        <f>B23+B24</f>
        <v>264.5</v>
      </c>
    </row>
    <row r="23" ht="25" customHeight="1" spans="1:2">
      <c r="A23" s="109" t="s">
        <v>727</v>
      </c>
      <c r="B23" s="40">
        <v>264.5</v>
      </c>
    </row>
    <row r="24" ht="25" hidden="1" customHeight="1" spans="1:2">
      <c r="A24" s="109" t="s">
        <v>728</v>
      </c>
      <c r="B24" s="40"/>
    </row>
    <row r="25" ht="25" customHeight="1" spans="1:2">
      <c r="A25" s="108" t="s">
        <v>729</v>
      </c>
      <c r="B25" s="41">
        <f>SUM(B26:B27)</f>
        <v>127112.05</v>
      </c>
    </row>
    <row r="26" ht="25" customHeight="1" spans="1:2">
      <c r="A26" s="109" t="s">
        <v>730</v>
      </c>
      <c r="B26" s="40">
        <v>124638.17</v>
      </c>
    </row>
    <row r="27" ht="25" customHeight="1" spans="1:2">
      <c r="A27" s="109" t="s">
        <v>731</v>
      </c>
      <c r="B27" s="40">
        <v>2473.88</v>
      </c>
    </row>
    <row r="28" ht="25" customHeight="1" spans="1:2">
      <c r="A28" s="108" t="s">
        <v>732</v>
      </c>
      <c r="B28" s="107">
        <f>B29</f>
        <v>5</v>
      </c>
    </row>
    <row r="29" ht="25" customHeight="1" spans="1:2">
      <c r="A29" s="109" t="s">
        <v>733</v>
      </c>
      <c r="B29" s="40">
        <v>5</v>
      </c>
    </row>
    <row r="30" ht="25" customHeight="1" spans="1:2">
      <c r="A30" s="108" t="s">
        <v>734</v>
      </c>
      <c r="B30" s="107">
        <f>SUM(B31:B32)</f>
        <v>12436.68</v>
      </c>
    </row>
    <row r="31" ht="25" customHeight="1" spans="1:2">
      <c r="A31" s="109" t="s">
        <v>735</v>
      </c>
      <c r="B31" s="40">
        <v>643.06</v>
      </c>
    </row>
    <row r="32" ht="25" customHeight="1" spans="1:2">
      <c r="A32" s="109" t="s">
        <v>736</v>
      </c>
      <c r="B32" s="40">
        <v>11793.62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scale="85" fitToWidth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1"/>
  <sheetViews>
    <sheetView workbookViewId="0">
      <selection activeCell="B5" sqref="B5"/>
    </sheetView>
  </sheetViews>
  <sheetFormatPr defaultColWidth="9" defaultRowHeight="13.5" outlineLevelCol="1"/>
  <cols>
    <col min="1" max="1" width="48.125" customWidth="1"/>
    <col min="2" max="2" width="30" customWidth="1"/>
  </cols>
  <sheetData>
    <row r="1" customFormat="1" ht="18" customHeight="1" spans="1:1">
      <c r="A1" s="17" t="s">
        <v>737</v>
      </c>
    </row>
    <row r="2" ht="42" customHeight="1" spans="1:2">
      <c r="A2" s="103" t="s">
        <v>738</v>
      </c>
      <c r="B2" s="18"/>
    </row>
    <row r="3" ht="18" customHeight="1" spans="1:2">
      <c r="A3" s="19"/>
      <c r="B3" s="20" t="s">
        <v>2</v>
      </c>
    </row>
    <row r="4" ht="39" customHeight="1" spans="1:2">
      <c r="A4" s="21" t="s">
        <v>3</v>
      </c>
      <c r="B4" s="21" t="s">
        <v>26</v>
      </c>
    </row>
    <row r="5" ht="25" customHeight="1" spans="1:2">
      <c r="A5" s="73" t="s">
        <v>739</v>
      </c>
      <c r="B5" s="40">
        <v>180</v>
      </c>
    </row>
    <row r="6" ht="25" customHeight="1" spans="1:2">
      <c r="A6" s="73" t="s">
        <v>740</v>
      </c>
      <c r="B6" s="40">
        <v>221</v>
      </c>
    </row>
    <row r="7" ht="25" customHeight="1" spans="1:2">
      <c r="A7" s="73" t="s">
        <v>741</v>
      </c>
      <c r="B7" s="40">
        <f>SUM(B8:B9)</f>
        <v>261.5</v>
      </c>
    </row>
    <row r="8" ht="25" customHeight="1" spans="1:2">
      <c r="A8" s="73" t="s">
        <v>742</v>
      </c>
      <c r="B8" s="40">
        <v>67.5</v>
      </c>
    </row>
    <row r="9" ht="25" customHeight="1" spans="1:2">
      <c r="A9" s="73" t="s">
        <v>743</v>
      </c>
      <c r="B9" s="40">
        <v>194</v>
      </c>
    </row>
    <row r="10" ht="25" customHeight="1" spans="1:2">
      <c r="A10" s="42" t="s">
        <v>744</v>
      </c>
      <c r="B10" s="104">
        <f>SUM(B5:B7)</f>
        <v>662.5</v>
      </c>
    </row>
    <row r="11" s="43" customFormat="1" ht="106.5" customHeight="1" spans="1:2">
      <c r="A11" s="105" t="s">
        <v>745</v>
      </c>
      <c r="B11" s="106"/>
    </row>
  </sheetData>
  <mergeCells count="2">
    <mergeCell ref="A2:B2"/>
    <mergeCell ref="A11:B1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F28"/>
  <sheetViews>
    <sheetView workbookViewId="0">
      <selection activeCell="C10" sqref="C10"/>
    </sheetView>
  </sheetViews>
  <sheetFormatPr defaultColWidth="9" defaultRowHeight="13.5" outlineLevelCol="5"/>
  <cols>
    <col min="1" max="1" width="31.375" style="53" customWidth="1"/>
    <col min="2" max="2" width="17.125" style="54" customWidth="1"/>
    <col min="3" max="3" width="14.5" style="55" customWidth="1"/>
    <col min="4" max="5" width="15.625" style="43" customWidth="1"/>
    <col min="6" max="6" width="14.125" style="43" customWidth="1"/>
    <col min="7" max="8" width="9" style="43"/>
    <col min="9" max="9" width="12.8166666666667" style="43"/>
    <col min="10" max="16384" width="9" style="43"/>
  </cols>
  <sheetData>
    <row r="1" s="43" customFormat="1" ht="19.9" customHeight="1" spans="1:3">
      <c r="A1" s="57" t="s">
        <v>746</v>
      </c>
      <c r="B1" s="57"/>
      <c r="C1" s="55"/>
    </row>
    <row r="2" s="43" customFormat="1" ht="41" customHeight="1" spans="1:6">
      <c r="A2" s="58" t="s">
        <v>747</v>
      </c>
      <c r="B2" s="58"/>
      <c r="C2" s="58"/>
      <c r="D2" s="58"/>
      <c r="E2" s="58"/>
      <c r="F2" s="58"/>
    </row>
    <row r="3" s="43" customFormat="1" spans="1:6">
      <c r="A3" s="53"/>
      <c r="B3" s="59"/>
      <c r="C3" s="96"/>
      <c r="D3" s="97"/>
      <c r="E3" s="97"/>
      <c r="F3" s="60" t="s">
        <v>83</v>
      </c>
    </row>
    <row r="4" s="52" customFormat="1" ht="45.75" customHeight="1" spans="1:6">
      <c r="A4" s="98" t="s">
        <v>748</v>
      </c>
      <c r="B4" s="98" t="s">
        <v>28</v>
      </c>
      <c r="C4" s="98" t="s">
        <v>749</v>
      </c>
      <c r="D4" s="98" t="s">
        <v>750</v>
      </c>
      <c r="E4" s="98" t="s">
        <v>751</v>
      </c>
      <c r="F4" s="98" t="s">
        <v>752</v>
      </c>
    </row>
    <row r="5" s="52" customFormat="1" ht="32.25" customHeight="1" spans="1:6">
      <c r="A5" s="99" t="s">
        <v>28</v>
      </c>
      <c r="B5" s="100">
        <f>SUM(B6:B28)</f>
        <v>1436638.46</v>
      </c>
      <c r="C5" s="100">
        <f>SUM(C6:C28)</f>
        <v>948219.75</v>
      </c>
      <c r="D5" s="100">
        <f>SUM(D6:D28)</f>
        <v>729.3</v>
      </c>
      <c r="E5" s="100">
        <f>SUM(E6:E28)</f>
        <v>128097.16</v>
      </c>
      <c r="F5" s="100">
        <f>SUM(F6:F28)</f>
        <v>359592.25</v>
      </c>
    </row>
    <row r="6" s="52" customFormat="1" ht="32.25" customHeight="1" spans="1:6">
      <c r="A6" s="101" t="s">
        <v>753</v>
      </c>
      <c r="B6" s="93">
        <f>SUM(C6:F6)</f>
        <v>207121.35</v>
      </c>
      <c r="C6" s="102">
        <v>204898</v>
      </c>
      <c r="D6" s="102">
        <v>24.1</v>
      </c>
      <c r="E6" s="102">
        <v>24.25</v>
      </c>
      <c r="F6" s="102">
        <v>2175</v>
      </c>
    </row>
    <row r="7" s="43" customFormat="1" ht="32.25" customHeight="1" spans="1:6">
      <c r="A7" s="101" t="s">
        <v>58</v>
      </c>
      <c r="B7" s="93">
        <f t="shared" ref="B7:B28" si="0">SUM(C7:F7)</f>
        <v>220</v>
      </c>
      <c r="C7" s="102">
        <v>220</v>
      </c>
      <c r="D7" s="102"/>
      <c r="E7" s="102"/>
      <c r="F7" s="102"/>
    </row>
    <row r="8" s="43" customFormat="1" ht="32.25" customHeight="1" spans="1:6">
      <c r="A8" s="101" t="s">
        <v>59</v>
      </c>
      <c r="B8" s="93">
        <f t="shared" si="0"/>
        <v>9451</v>
      </c>
      <c r="C8" s="102">
        <v>9451</v>
      </c>
      <c r="D8" s="102"/>
      <c r="E8" s="102"/>
      <c r="F8" s="102"/>
    </row>
    <row r="9" s="43" customFormat="1" ht="32.25" customHeight="1" spans="1:6">
      <c r="A9" s="101" t="s">
        <v>60</v>
      </c>
      <c r="B9" s="93">
        <f t="shared" si="0"/>
        <v>253650.15</v>
      </c>
      <c r="C9" s="102">
        <v>94520</v>
      </c>
      <c r="D9" s="102"/>
      <c r="E9" s="102">
        <v>37991.9</v>
      </c>
      <c r="F9" s="102">
        <v>121138.25</v>
      </c>
    </row>
    <row r="10" s="43" customFormat="1" ht="32.25" customHeight="1" spans="1:6">
      <c r="A10" s="101" t="s">
        <v>61</v>
      </c>
      <c r="B10" s="93">
        <f t="shared" si="0"/>
        <v>256103</v>
      </c>
      <c r="C10" s="102">
        <f>30000+143525</f>
        <v>173525</v>
      </c>
      <c r="D10" s="102"/>
      <c r="E10" s="102">
        <v>50000</v>
      </c>
      <c r="F10" s="102">
        <v>32578</v>
      </c>
    </row>
    <row r="11" s="43" customFormat="1" ht="32.25" customHeight="1" spans="1:6">
      <c r="A11" s="101" t="s">
        <v>62</v>
      </c>
      <c r="B11" s="93">
        <f t="shared" si="0"/>
        <v>8165.1</v>
      </c>
      <c r="C11" s="102">
        <v>7755</v>
      </c>
      <c r="D11" s="102"/>
      <c r="E11" s="102">
        <v>288.1</v>
      </c>
      <c r="F11" s="102">
        <v>122</v>
      </c>
    </row>
    <row r="12" s="43" customFormat="1" ht="32.25" customHeight="1" spans="1:6">
      <c r="A12" s="101" t="s">
        <v>63</v>
      </c>
      <c r="B12" s="93">
        <f t="shared" si="0"/>
        <v>104356.21</v>
      </c>
      <c r="C12" s="102">
        <v>94760</v>
      </c>
      <c r="D12" s="102"/>
      <c r="E12" s="102">
        <v>6900.21</v>
      </c>
      <c r="F12" s="102">
        <v>2696</v>
      </c>
    </row>
    <row r="13" s="43" customFormat="1" ht="32.25" customHeight="1" spans="1:6">
      <c r="A13" s="101" t="s">
        <v>64</v>
      </c>
      <c r="B13" s="93">
        <f t="shared" si="0"/>
        <v>29283.9</v>
      </c>
      <c r="C13" s="102">
        <v>23076</v>
      </c>
      <c r="D13" s="102">
        <v>102.2</v>
      </c>
      <c r="E13" s="102">
        <v>5558.7</v>
      </c>
      <c r="F13" s="102">
        <v>547</v>
      </c>
    </row>
    <row r="14" s="43" customFormat="1" ht="32.25" customHeight="1" spans="1:6">
      <c r="A14" s="101" t="s">
        <v>65</v>
      </c>
      <c r="B14" s="93">
        <f t="shared" si="0"/>
        <v>13551</v>
      </c>
      <c r="C14" s="102">
        <v>12763</v>
      </c>
      <c r="D14" s="102"/>
      <c r="E14" s="102"/>
      <c r="F14" s="102">
        <v>788</v>
      </c>
    </row>
    <row r="15" s="43" customFormat="1" ht="32.25" customHeight="1" spans="1:6">
      <c r="A15" s="101" t="s">
        <v>66</v>
      </c>
      <c r="B15" s="93">
        <f t="shared" si="0"/>
        <v>238678.75</v>
      </c>
      <c r="C15" s="102">
        <f>9473.2+104604.55</f>
        <v>114077.75</v>
      </c>
      <c r="D15" s="102"/>
      <c r="E15" s="102"/>
      <c r="F15" s="102">
        <v>124601</v>
      </c>
    </row>
    <row r="16" s="43" customFormat="1" ht="32.25" customHeight="1" spans="1:6">
      <c r="A16" s="101" t="s">
        <v>67</v>
      </c>
      <c r="B16" s="93">
        <f t="shared" si="0"/>
        <v>39528</v>
      </c>
      <c r="C16" s="102">
        <v>25891</v>
      </c>
      <c r="D16" s="102">
        <v>603</v>
      </c>
      <c r="E16" s="102">
        <v>8748</v>
      </c>
      <c r="F16" s="102">
        <v>4286</v>
      </c>
    </row>
    <row r="17" s="43" customFormat="1" ht="32.25" customHeight="1" spans="1:6">
      <c r="A17" s="101" t="s">
        <v>68</v>
      </c>
      <c r="B17" s="93">
        <f t="shared" si="0"/>
        <v>20666</v>
      </c>
      <c r="C17" s="102">
        <v>14951</v>
      </c>
      <c r="D17" s="102"/>
      <c r="E17" s="102"/>
      <c r="F17" s="102">
        <v>5715</v>
      </c>
    </row>
    <row r="18" s="43" customFormat="1" ht="32.25" customHeight="1" spans="1:6">
      <c r="A18" s="101" t="s">
        <v>69</v>
      </c>
      <c r="B18" s="93">
        <f t="shared" si="0"/>
        <v>61200</v>
      </c>
      <c r="C18" s="102">
        <f>1200+60000</f>
        <v>61200</v>
      </c>
      <c r="D18" s="102"/>
      <c r="E18" s="102"/>
      <c r="F18" s="102"/>
    </row>
    <row r="19" s="43" customFormat="1" ht="32.25" customHeight="1" spans="1:6">
      <c r="A19" s="101" t="s">
        <v>70</v>
      </c>
      <c r="B19" s="93">
        <f t="shared" si="0"/>
        <v>188</v>
      </c>
      <c r="C19" s="102"/>
      <c r="D19" s="102"/>
      <c r="E19" s="102"/>
      <c r="F19" s="102">
        <v>188</v>
      </c>
    </row>
    <row r="20" s="43" customFormat="1" ht="32.25" customHeight="1" spans="1:6">
      <c r="A20" s="101" t="s">
        <v>71</v>
      </c>
      <c r="B20" s="93">
        <f t="shared" si="0"/>
        <v>1834</v>
      </c>
      <c r="C20" s="102">
        <v>1834</v>
      </c>
      <c r="D20" s="102"/>
      <c r="E20" s="102"/>
      <c r="F20" s="102"/>
    </row>
    <row r="21" s="43" customFormat="1" ht="32.25" customHeight="1" spans="1:6">
      <c r="A21" s="101" t="s">
        <v>72</v>
      </c>
      <c r="B21" s="93">
        <f t="shared" si="0"/>
        <v>2459</v>
      </c>
      <c r="C21" s="102">
        <v>2459</v>
      </c>
      <c r="D21" s="102"/>
      <c r="E21" s="102"/>
      <c r="F21" s="102"/>
    </row>
    <row r="22" s="43" customFormat="1" ht="32.25" customHeight="1" spans="1:6">
      <c r="A22" s="101" t="s">
        <v>73</v>
      </c>
      <c r="B22" s="93">
        <f t="shared" si="0"/>
        <v>92809</v>
      </c>
      <c r="C22" s="102">
        <v>20345</v>
      </c>
      <c r="D22" s="102"/>
      <c r="E22" s="102">
        <v>14386</v>
      </c>
      <c r="F22" s="102">
        <v>58078</v>
      </c>
    </row>
    <row r="23" s="43" customFormat="1" ht="32.25" customHeight="1" spans="1:6">
      <c r="A23" s="101" t="s">
        <v>74</v>
      </c>
      <c r="B23" s="93">
        <f t="shared" si="0"/>
        <v>53</v>
      </c>
      <c r="C23" s="102">
        <v>53</v>
      </c>
      <c r="D23" s="102"/>
      <c r="E23" s="102"/>
      <c r="F23" s="102"/>
    </row>
    <row r="24" s="43" customFormat="1" ht="32.25" customHeight="1" spans="1:6">
      <c r="A24" s="101" t="s">
        <v>75</v>
      </c>
      <c r="B24" s="93">
        <f t="shared" si="0"/>
        <v>13617</v>
      </c>
      <c r="C24" s="102">
        <v>13567</v>
      </c>
      <c r="D24" s="102"/>
      <c r="E24" s="102"/>
      <c r="F24" s="102">
        <v>50</v>
      </c>
    </row>
    <row r="25" s="43" customFormat="1" ht="32.25" customHeight="1" spans="1:6">
      <c r="A25" s="101" t="s">
        <v>76</v>
      </c>
      <c r="B25" s="93">
        <f t="shared" si="0"/>
        <v>12000</v>
      </c>
      <c r="C25" s="102">
        <v>12000</v>
      </c>
      <c r="D25" s="102"/>
      <c r="E25" s="102"/>
      <c r="F25" s="102"/>
    </row>
    <row r="26" s="43" customFormat="1" ht="32.25" customHeight="1" spans="1:6">
      <c r="A26" s="101" t="s">
        <v>77</v>
      </c>
      <c r="B26" s="93">
        <f t="shared" si="0"/>
        <v>60874</v>
      </c>
      <c r="C26" s="102">
        <v>60874</v>
      </c>
      <c r="D26" s="102"/>
      <c r="E26" s="102"/>
      <c r="F26" s="102"/>
    </row>
    <row r="27" s="43" customFormat="1" ht="32.25" hidden="1" customHeight="1" spans="1:6">
      <c r="A27" s="101" t="s">
        <v>79</v>
      </c>
      <c r="B27" s="93">
        <f t="shared" si="0"/>
        <v>0</v>
      </c>
      <c r="C27" s="102"/>
      <c r="D27" s="102"/>
      <c r="E27" s="102"/>
      <c r="F27" s="102"/>
    </row>
    <row r="28" s="43" customFormat="1" ht="32.25" customHeight="1" spans="1:6">
      <c r="A28" s="101" t="s">
        <v>80</v>
      </c>
      <c r="B28" s="93">
        <f t="shared" si="0"/>
        <v>10830</v>
      </c>
      <c r="C28" s="102"/>
      <c r="D28" s="102"/>
      <c r="E28" s="102">
        <f>1990+2210</f>
        <v>4200</v>
      </c>
      <c r="F28" s="102">
        <f>8840-2210</f>
        <v>6630</v>
      </c>
    </row>
  </sheetData>
  <mergeCells count="1">
    <mergeCell ref="A2:F2"/>
  </mergeCells>
  <pageMargins left="0.75" right="0.75" top="0.747916666666667" bottom="0.393055555555556" header="0.354166666666667" footer="0.275"/>
  <pageSetup paperSize="9" scale="8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87"/>
  <sheetViews>
    <sheetView workbookViewId="0">
      <pane ySplit="5" topLeftCell="A39" activePane="bottomLeft" state="frozen"/>
      <selection/>
      <selection pane="bottomLeft" activeCell="B1" sqref="B1"/>
    </sheetView>
  </sheetViews>
  <sheetFormatPr defaultColWidth="9" defaultRowHeight="13.5" outlineLevelCol="3"/>
  <cols>
    <col min="1" max="1" width="46.125" style="80" customWidth="1"/>
    <col min="2" max="2" width="14.5" style="80" customWidth="1"/>
    <col min="3" max="3" width="33.5" style="80" customWidth="1"/>
    <col min="4" max="4" width="20.375" style="80" customWidth="1"/>
    <col min="5" max="16384" width="9" style="80"/>
  </cols>
  <sheetData>
    <row r="1" s="80" customFormat="1" ht="18" customHeight="1" spans="1:1">
      <c r="A1" s="81" t="s">
        <v>754</v>
      </c>
    </row>
    <row r="2" ht="42" customHeight="1" spans="1:4">
      <c r="A2" s="82" t="s">
        <v>755</v>
      </c>
      <c r="B2" s="82"/>
      <c r="C2" s="82"/>
      <c r="D2" s="82"/>
    </row>
    <row r="3" ht="18" customHeight="1" spans="1:4">
      <c r="A3" s="83"/>
      <c r="B3" s="83"/>
      <c r="C3" s="83"/>
      <c r="D3" s="84" t="s">
        <v>2</v>
      </c>
    </row>
    <row r="4" ht="31.5" customHeight="1" spans="1:4">
      <c r="A4" s="85" t="s">
        <v>756</v>
      </c>
      <c r="B4" s="85"/>
      <c r="C4" s="85" t="s">
        <v>757</v>
      </c>
      <c r="D4" s="85"/>
    </row>
    <row r="5" ht="25" customHeight="1" spans="1:4">
      <c r="A5" s="85" t="s">
        <v>3</v>
      </c>
      <c r="B5" s="85" t="s">
        <v>758</v>
      </c>
      <c r="C5" s="85" t="s">
        <v>3</v>
      </c>
      <c r="D5" s="85" t="s">
        <v>758</v>
      </c>
    </row>
    <row r="6" ht="25" customHeight="1" spans="1:4">
      <c r="A6" s="86" t="s">
        <v>759</v>
      </c>
      <c r="B6" s="87">
        <v>761659</v>
      </c>
      <c r="C6" s="86" t="s">
        <v>760</v>
      </c>
      <c r="D6" s="87">
        <v>1436638</v>
      </c>
    </row>
    <row r="7" ht="25" customHeight="1" spans="1:4">
      <c r="A7" s="88" t="s">
        <v>761</v>
      </c>
      <c r="B7" s="89">
        <f>SUM(B8,B79:B80,B84:B87)</f>
        <v>1087580.06</v>
      </c>
      <c r="C7" s="88" t="s">
        <v>762</v>
      </c>
      <c r="D7" s="89">
        <f>D8+D81</f>
        <v>412600</v>
      </c>
    </row>
    <row r="8" ht="25" customHeight="1" spans="1:4">
      <c r="A8" s="90" t="s">
        <v>763</v>
      </c>
      <c r="B8" s="91">
        <f>SUM(B9,B15,B57)</f>
        <v>178006.06</v>
      </c>
      <c r="C8" s="90" t="s">
        <v>764</v>
      </c>
      <c r="D8" s="92">
        <f>SUM(D9:D10)</f>
        <v>402295</v>
      </c>
    </row>
    <row r="9" ht="25" customHeight="1" spans="1:4">
      <c r="A9" s="90" t="s">
        <v>765</v>
      </c>
      <c r="B9" s="91">
        <v>17762</v>
      </c>
      <c r="C9" s="90" t="s">
        <v>766</v>
      </c>
      <c r="D9" s="92">
        <v>291943</v>
      </c>
    </row>
    <row r="10" ht="25" customHeight="1" spans="1:4">
      <c r="A10" s="90" t="s">
        <v>767</v>
      </c>
      <c r="B10" s="93"/>
      <c r="C10" s="90" t="s">
        <v>768</v>
      </c>
      <c r="D10" s="92">
        <v>110352</v>
      </c>
    </row>
    <row r="11" ht="25" hidden="1" customHeight="1" spans="1:4">
      <c r="A11" s="90" t="s">
        <v>769</v>
      </c>
      <c r="B11" s="93"/>
      <c r="C11" s="90"/>
      <c r="D11" s="92"/>
    </row>
    <row r="12" ht="25" hidden="1" customHeight="1" spans="1:4">
      <c r="A12" s="90" t="s">
        <v>770</v>
      </c>
      <c r="B12" s="93"/>
      <c r="C12" s="90"/>
      <c r="D12" s="92"/>
    </row>
    <row r="13" ht="25" customHeight="1" spans="1:4">
      <c r="A13" s="90" t="s">
        <v>771</v>
      </c>
      <c r="B13" s="93">
        <v>17762</v>
      </c>
      <c r="C13" s="90"/>
      <c r="D13" s="92"/>
    </row>
    <row r="14" ht="25" hidden="1" customHeight="1" spans="1:4">
      <c r="A14" s="90" t="s">
        <v>772</v>
      </c>
      <c r="B14" s="93"/>
      <c r="C14" s="90"/>
      <c r="D14" s="92"/>
    </row>
    <row r="15" ht="25" customHeight="1" spans="1:4">
      <c r="A15" s="90" t="s">
        <v>773</v>
      </c>
      <c r="B15" s="93">
        <f>SUM(B16:B56)</f>
        <v>159514.76</v>
      </c>
      <c r="C15" s="90"/>
      <c r="D15" s="92"/>
    </row>
    <row r="16" ht="25" customHeight="1" spans="1:4">
      <c r="A16" s="90" t="s">
        <v>774</v>
      </c>
      <c r="B16" s="93">
        <v>59393.6</v>
      </c>
      <c r="C16" s="90"/>
      <c r="D16" s="92"/>
    </row>
    <row r="17" ht="25" customHeight="1" spans="1:4">
      <c r="A17" s="90" t="s">
        <v>775</v>
      </c>
      <c r="B17" s="93">
        <v>2753</v>
      </c>
      <c r="C17" s="90"/>
      <c r="D17" s="92"/>
    </row>
    <row r="18" ht="25" hidden="1" customHeight="1" spans="1:4">
      <c r="A18" s="90" t="s">
        <v>776</v>
      </c>
      <c r="B18" s="93"/>
      <c r="C18" s="90"/>
      <c r="D18" s="92"/>
    </row>
    <row r="19" ht="25" customHeight="1" spans="1:4">
      <c r="A19" s="90" t="s">
        <v>777</v>
      </c>
      <c r="B19" s="93">
        <v>50051.75</v>
      </c>
      <c r="C19" s="90"/>
      <c r="D19" s="92"/>
    </row>
    <row r="20" ht="25" hidden="1" customHeight="1" spans="1:4">
      <c r="A20" s="90" t="s">
        <v>778</v>
      </c>
      <c r="B20" s="93"/>
      <c r="C20" s="90"/>
      <c r="D20" s="92"/>
    </row>
    <row r="21" ht="25" hidden="1" customHeight="1" spans="1:4">
      <c r="A21" s="90" t="s">
        <v>779</v>
      </c>
      <c r="B21" s="93"/>
      <c r="C21" s="90"/>
      <c r="D21" s="92"/>
    </row>
    <row r="22" ht="25" hidden="1" customHeight="1" spans="1:4">
      <c r="A22" s="90" t="s">
        <v>780</v>
      </c>
      <c r="B22" s="93"/>
      <c r="C22" s="90"/>
      <c r="D22" s="92"/>
    </row>
    <row r="23" ht="25" hidden="1" customHeight="1" spans="1:4">
      <c r="A23" s="90" t="s">
        <v>781</v>
      </c>
      <c r="B23" s="93"/>
      <c r="C23" s="90"/>
      <c r="D23" s="92"/>
    </row>
    <row r="24" ht="25" hidden="1" customHeight="1" spans="1:4">
      <c r="A24" s="90" t="s">
        <v>782</v>
      </c>
      <c r="B24" s="93"/>
      <c r="C24" s="90"/>
      <c r="D24" s="92"/>
    </row>
    <row r="25" ht="25" hidden="1" customHeight="1" spans="1:4">
      <c r="A25" s="90" t="s">
        <v>783</v>
      </c>
      <c r="B25" s="93"/>
      <c r="C25" s="90"/>
      <c r="D25" s="92"/>
    </row>
    <row r="26" ht="25" hidden="1" customHeight="1" spans="1:4">
      <c r="A26" s="90" t="s">
        <v>784</v>
      </c>
      <c r="B26" s="93"/>
      <c r="C26" s="90"/>
      <c r="D26" s="92"/>
    </row>
    <row r="27" ht="25" hidden="1" customHeight="1" spans="1:4">
      <c r="A27" s="90" t="s">
        <v>785</v>
      </c>
      <c r="B27" s="93"/>
      <c r="C27" s="90"/>
      <c r="D27" s="92"/>
    </row>
    <row r="28" ht="25" hidden="1" customHeight="1" spans="1:4">
      <c r="A28" s="90" t="s">
        <v>786</v>
      </c>
      <c r="B28" s="93"/>
      <c r="C28" s="90"/>
      <c r="D28" s="92"/>
    </row>
    <row r="29" ht="25" hidden="1" customHeight="1" spans="1:4">
      <c r="A29" s="90" t="s">
        <v>787</v>
      </c>
      <c r="B29" s="93"/>
      <c r="C29" s="90"/>
      <c r="D29" s="92"/>
    </row>
    <row r="30" ht="25" customHeight="1" spans="1:4">
      <c r="A30" s="90" t="s">
        <v>788</v>
      </c>
      <c r="B30" s="93"/>
      <c r="C30" s="90"/>
      <c r="D30" s="92"/>
    </row>
    <row r="31" ht="25" hidden="1" customHeight="1" spans="1:4">
      <c r="A31" s="90" t="s">
        <v>789</v>
      </c>
      <c r="B31" s="93"/>
      <c r="C31" s="90"/>
      <c r="D31" s="92"/>
    </row>
    <row r="32" ht="25" hidden="1" customHeight="1" spans="1:4">
      <c r="A32" s="90" t="s">
        <v>790</v>
      </c>
      <c r="B32" s="93"/>
      <c r="C32" s="90"/>
      <c r="D32" s="92"/>
    </row>
    <row r="33" ht="25" hidden="1" customHeight="1" spans="1:4">
      <c r="A33" s="90" t="s">
        <v>791</v>
      </c>
      <c r="B33" s="93"/>
      <c r="C33" s="90"/>
      <c r="D33" s="92"/>
    </row>
    <row r="34" ht="25" customHeight="1" spans="1:4">
      <c r="A34" s="90" t="s">
        <v>792</v>
      </c>
      <c r="B34" s="93">
        <v>1706</v>
      </c>
      <c r="C34" s="90"/>
      <c r="D34" s="92"/>
    </row>
    <row r="35" ht="25" customHeight="1" spans="1:4">
      <c r="A35" s="90" t="s">
        <v>793</v>
      </c>
      <c r="B35" s="93"/>
      <c r="C35" s="90"/>
      <c r="D35" s="92"/>
    </row>
    <row r="36" ht="25" customHeight="1" spans="1:4">
      <c r="A36" s="90" t="s">
        <v>794</v>
      </c>
      <c r="B36" s="93"/>
      <c r="C36" s="90"/>
      <c r="D36" s="92"/>
    </row>
    <row r="37" ht="25" customHeight="1" spans="1:4">
      <c r="A37" s="90" t="s">
        <v>795</v>
      </c>
      <c r="B37" s="93"/>
      <c r="C37" s="90"/>
      <c r="D37" s="92"/>
    </row>
    <row r="38" ht="25" customHeight="1" spans="1:4">
      <c r="A38" s="90" t="s">
        <v>796</v>
      </c>
      <c r="B38" s="93"/>
      <c r="C38" s="90"/>
      <c r="D38" s="92"/>
    </row>
    <row r="39" ht="25" customHeight="1" spans="1:4">
      <c r="A39" s="90" t="s">
        <v>797</v>
      </c>
      <c r="B39" s="93">
        <v>10016</v>
      </c>
      <c r="C39" s="90"/>
      <c r="D39" s="92"/>
    </row>
    <row r="40" ht="25" customHeight="1" spans="1:4">
      <c r="A40" s="90" t="s">
        <v>798</v>
      </c>
      <c r="B40" s="93"/>
      <c r="C40" s="90"/>
      <c r="D40" s="92"/>
    </row>
    <row r="41" ht="25" customHeight="1" spans="1:4">
      <c r="A41" s="90" t="s">
        <v>799</v>
      </c>
      <c r="B41" s="93">
        <v>261</v>
      </c>
      <c r="C41" s="90"/>
      <c r="D41" s="92"/>
    </row>
    <row r="42" ht="25" customHeight="1" spans="1:4">
      <c r="A42" s="90" t="s">
        <v>800</v>
      </c>
      <c r="B42" s="93">
        <v>6900.21</v>
      </c>
      <c r="C42" s="90"/>
      <c r="D42" s="92"/>
    </row>
    <row r="43" ht="25" customHeight="1" spans="1:4">
      <c r="A43" s="90" t="s">
        <v>801</v>
      </c>
      <c r="B43" s="93">
        <v>5558.7</v>
      </c>
      <c r="C43" s="90"/>
      <c r="D43" s="92"/>
    </row>
    <row r="44" ht="25" customHeight="1" spans="1:4">
      <c r="A44" s="90" t="s">
        <v>802</v>
      </c>
      <c r="B44" s="93"/>
      <c r="C44" s="90"/>
      <c r="D44" s="92"/>
    </row>
    <row r="45" ht="25" customHeight="1" spans="1:4">
      <c r="A45" s="90" t="s">
        <v>803</v>
      </c>
      <c r="B45" s="93"/>
      <c r="C45" s="90"/>
      <c r="D45" s="92"/>
    </row>
    <row r="46" ht="25" customHeight="1" spans="1:4">
      <c r="A46" s="90" t="s">
        <v>804</v>
      </c>
      <c r="B46" s="93">
        <v>6278.5</v>
      </c>
      <c r="C46" s="90"/>
      <c r="D46" s="92"/>
    </row>
    <row r="47" ht="25" customHeight="1" spans="1:4">
      <c r="A47" s="90" t="s">
        <v>805</v>
      </c>
      <c r="B47" s="93"/>
      <c r="C47" s="90"/>
      <c r="D47" s="92"/>
    </row>
    <row r="48" ht="25" customHeight="1" spans="1:4">
      <c r="A48" s="90" t="s">
        <v>806</v>
      </c>
      <c r="B48" s="93"/>
      <c r="C48" s="90"/>
      <c r="D48" s="92"/>
    </row>
    <row r="49" ht="25" customHeight="1" spans="1:4">
      <c r="A49" s="90" t="s">
        <v>807</v>
      </c>
      <c r="B49" s="93"/>
      <c r="C49" s="90"/>
      <c r="D49" s="92"/>
    </row>
    <row r="50" ht="25" customHeight="1" spans="1:4">
      <c r="A50" s="90" t="s">
        <v>808</v>
      </c>
      <c r="B50" s="93"/>
      <c r="C50" s="90"/>
      <c r="D50" s="92"/>
    </row>
    <row r="51" ht="25" customHeight="1" spans="1:4">
      <c r="A51" s="90" t="s">
        <v>809</v>
      </c>
      <c r="B51" s="93"/>
      <c r="C51" s="90"/>
      <c r="D51" s="92"/>
    </row>
    <row r="52" ht="25" customHeight="1" spans="1:4">
      <c r="A52" s="90" t="s">
        <v>810</v>
      </c>
      <c r="B52" s="93">
        <v>14386</v>
      </c>
      <c r="C52" s="90"/>
      <c r="D52" s="92"/>
    </row>
    <row r="53" ht="25" customHeight="1" spans="1:4">
      <c r="A53" s="90" t="s">
        <v>811</v>
      </c>
      <c r="B53" s="93"/>
      <c r="C53" s="90"/>
      <c r="D53" s="92"/>
    </row>
    <row r="54" ht="25" customHeight="1" spans="1:4">
      <c r="A54" s="90" t="s">
        <v>812</v>
      </c>
      <c r="B54" s="93"/>
      <c r="C54" s="90"/>
      <c r="D54" s="92"/>
    </row>
    <row r="55" ht="25" customHeight="1" spans="1:4">
      <c r="A55" s="90" t="s">
        <v>813</v>
      </c>
      <c r="B55" s="93"/>
      <c r="C55" s="90"/>
      <c r="D55" s="92"/>
    </row>
    <row r="56" ht="25" customHeight="1" spans="1:4">
      <c r="A56" s="90" t="s">
        <v>814</v>
      </c>
      <c r="B56" s="93">
        <v>2210</v>
      </c>
      <c r="C56" s="90"/>
      <c r="D56" s="92"/>
    </row>
    <row r="57" ht="25" customHeight="1" spans="1:4">
      <c r="A57" s="90" t="s">
        <v>815</v>
      </c>
      <c r="B57" s="93">
        <f>SUM(B58:B77)</f>
        <v>729.3</v>
      </c>
      <c r="C57" s="90"/>
      <c r="D57" s="92"/>
    </row>
    <row r="58" ht="25" customHeight="1" spans="1:4">
      <c r="A58" s="90" t="s">
        <v>816</v>
      </c>
      <c r="B58" s="93">
        <v>24.1</v>
      </c>
      <c r="C58" s="90"/>
      <c r="D58" s="92"/>
    </row>
    <row r="59" ht="25" customHeight="1" spans="1:4">
      <c r="A59" s="90" t="s">
        <v>817</v>
      </c>
      <c r="B59" s="93"/>
      <c r="C59" s="90"/>
      <c r="D59" s="92"/>
    </row>
    <row r="60" ht="25" customHeight="1" spans="1:4">
      <c r="A60" s="90" t="s">
        <v>818</v>
      </c>
      <c r="B60" s="93"/>
      <c r="C60" s="90"/>
      <c r="D60" s="92"/>
    </row>
    <row r="61" ht="25" customHeight="1" spans="1:4">
      <c r="A61" s="90" t="s">
        <v>819</v>
      </c>
      <c r="B61" s="93"/>
      <c r="C61" s="90"/>
      <c r="D61" s="92"/>
    </row>
    <row r="62" ht="25" customHeight="1" spans="1:4">
      <c r="A62" s="90" t="s">
        <v>820</v>
      </c>
      <c r="B62" s="93"/>
      <c r="C62" s="90"/>
      <c r="D62" s="92"/>
    </row>
    <row r="63" ht="25" customHeight="1" spans="1:4">
      <c r="A63" s="90" t="s">
        <v>821</v>
      </c>
      <c r="B63" s="93"/>
      <c r="C63" s="90"/>
      <c r="D63" s="92"/>
    </row>
    <row r="64" ht="25" customHeight="1" spans="1:4">
      <c r="A64" s="90" t="s">
        <v>822</v>
      </c>
      <c r="B64" s="93"/>
      <c r="C64" s="90"/>
      <c r="D64" s="92"/>
    </row>
    <row r="65" ht="25" customHeight="1" spans="1:4">
      <c r="A65" s="90" t="s">
        <v>823</v>
      </c>
      <c r="B65" s="93"/>
      <c r="C65" s="90"/>
      <c r="D65" s="92"/>
    </row>
    <row r="66" ht="25" customHeight="1" spans="1:4">
      <c r="A66" s="90" t="s">
        <v>824</v>
      </c>
      <c r="B66" s="93">
        <v>102.2</v>
      </c>
      <c r="C66" s="90"/>
      <c r="D66" s="92"/>
    </row>
    <row r="67" ht="25" customHeight="1" spans="1:4">
      <c r="A67" s="90" t="s">
        <v>825</v>
      </c>
      <c r="B67" s="93"/>
      <c r="C67" s="90"/>
      <c r="D67" s="92"/>
    </row>
    <row r="68" ht="25" customHeight="1" spans="1:4">
      <c r="A68" s="90" t="s">
        <v>826</v>
      </c>
      <c r="B68" s="93"/>
      <c r="C68" s="90"/>
      <c r="D68" s="92"/>
    </row>
    <row r="69" ht="25" customHeight="1" spans="1:4">
      <c r="A69" s="90" t="s">
        <v>827</v>
      </c>
      <c r="B69" s="93">
        <v>603</v>
      </c>
      <c r="C69" s="90"/>
      <c r="D69" s="92"/>
    </row>
    <row r="70" ht="25" customHeight="1" spans="1:4">
      <c r="A70" s="90" t="s">
        <v>828</v>
      </c>
      <c r="B70" s="93"/>
      <c r="C70" s="90"/>
      <c r="D70" s="92"/>
    </row>
    <row r="71" ht="25" customHeight="1" spans="1:4">
      <c r="A71" s="90" t="s">
        <v>829</v>
      </c>
      <c r="B71" s="93"/>
      <c r="C71" s="90"/>
      <c r="D71" s="92"/>
    </row>
    <row r="72" ht="25" customHeight="1" spans="1:4">
      <c r="A72" s="90" t="s">
        <v>830</v>
      </c>
      <c r="B72" s="93"/>
      <c r="C72" s="90"/>
      <c r="D72" s="92"/>
    </row>
    <row r="73" ht="25" customHeight="1" spans="1:4">
      <c r="A73" s="90" t="s">
        <v>831</v>
      </c>
      <c r="B73" s="93"/>
      <c r="C73" s="90"/>
      <c r="D73" s="92"/>
    </row>
    <row r="74" ht="25" customHeight="1" spans="1:4">
      <c r="A74" s="90" t="s">
        <v>832</v>
      </c>
      <c r="B74" s="93"/>
      <c r="C74" s="90"/>
      <c r="D74" s="92"/>
    </row>
    <row r="75" ht="25" customHeight="1" spans="1:4">
      <c r="A75" s="90" t="s">
        <v>833</v>
      </c>
      <c r="B75" s="93"/>
      <c r="C75" s="90"/>
      <c r="D75" s="92"/>
    </row>
    <row r="76" ht="25" customHeight="1" spans="1:4">
      <c r="A76" s="90" t="s">
        <v>834</v>
      </c>
      <c r="B76" s="93"/>
      <c r="C76" s="90"/>
      <c r="D76" s="92"/>
    </row>
    <row r="77" ht="25" customHeight="1" spans="1:4">
      <c r="A77" s="90" t="s">
        <v>835</v>
      </c>
      <c r="B77" s="93"/>
      <c r="C77" s="90"/>
      <c r="D77" s="92"/>
    </row>
    <row r="78" ht="25" hidden="1" customHeight="1" spans="1:4">
      <c r="A78" s="90"/>
      <c r="B78" s="93"/>
      <c r="C78" s="90"/>
      <c r="D78" s="92"/>
    </row>
    <row r="79" ht="25" customHeight="1" spans="1:4">
      <c r="A79" s="86" t="s">
        <v>22</v>
      </c>
      <c r="B79" s="87">
        <v>359592</v>
      </c>
      <c r="C79" s="94" t="s">
        <v>836</v>
      </c>
      <c r="D79" s="92"/>
    </row>
    <row r="80" ht="25" customHeight="1" spans="1:4">
      <c r="A80" s="86" t="s">
        <v>18</v>
      </c>
      <c r="B80" s="87">
        <f>SUM(B81:B82)</f>
        <v>547772</v>
      </c>
      <c r="C80" s="94" t="s">
        <v>837</v>
      </c>
      <c r="D80" s="92"/>
    </row>
    <row r="81" ht="25" customHeight="1" spans="1:4">
      <c r="A81" s="90" t="s">
        <v>838</v>
      </c>
      <c r="B81" s="93">
        <v>547772</v>
      </c>
      <c r="C81" s="94" t="s">
        <v>839</v>
      </c>
      <c r="D81" s="95">
        <f>D82</f>
        <v>10305</v>
      </c>
    </row>
    <row r="82" ht="25" customHeight="1" spans="1:4">
      <c r="A82" s="90" t="s">
        <v>840</v>
      </c>
      <c r="B82" s="93"/>
      <c r="C82" s="90" t="s">
        <v>841</v>
      </c>
      <c r="D82" s="92">
        <v>10305</v>
      </c>
    </row>
    <row r="83" ht="25" customHeight="1" spans="1:4">
      <c r="A83" s="90" t="s">
        <v>842</v>
      </c>
      <c r="B83" s="93"/>
      <c r="C83" s="90" t="s">
        <v>843</v>
      </c>
      <c r="D83" s="92"/>
    </row>
    <row r="84" ht="25" customHeight="1" spans="1:4">
      <c r="A84" s="90" t="s">
        <v>844</v>
      </c>
      <c r="B84" s="93"/>
      <c r="C84" s="90" t="s">
        <v>845</v>
      </c>
      <c r="D84" s="92"/>
    </row>
    <row r="85" ht="25" customHeight="1" spans="1:4">
      <c r="A85" s="90" t="s">
        <v>846</v>
      </c>
      <c r="B85" s="93"/>
      <c r="C85" s="90" t="s">
        <v>847</v>
      </c>
      <c r="D85" s="92"/>
    </row>
    <row r="86" ht="25" customHeight="1" spans="1:4">
      <c r="A86" s="90" t="s">
        <v>848</v>
      </c>
      <c r="B86" s="93"/>
      <c r="C86" s="90" t="s">
        <v>849</v>
      </c>
      <c r="D86" s="92"/>
    </row>
    <row r="87" ht="25" customHeight="1" spans="1:4">
      <c r="A87" s="90" t="s">
        <v>850</v>
      </c>
      <c r="B87" s="93">
        <v>2210</v>
      </c>
      <c r="C87" s="90" t="s">
        <v>851</v>
      </c>
      <c r="D87" s="92"/>
    </row>
  </sheetData>
  <mergeCells count="3">
    <mergeCell ref="A2:D2"/>
    <mergeCell ref="A4:B4"/>
    <mergeCell ref="C4:D4"/>
  </mergeCells>
  <pageMargins left="0.751388888888889" right="0.751388888888889" top="1" bottom="1" header="0.5" footer="0.5"/>
  <pageSetup paperSize="9" scale="76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6"/>
  <sheetViews>
    <sheetView workbookViewId="0">
      <selection activeCell="A24" sqref="A24"/>
    </sheetView>
  </sheetViews>
  <sheetFormatPr defaultColWidth="9" defaultRowHeight="13.5" outlineLevelRow="5" outlineLevelCol="1"/>
  <cols>
    <col min="1" max="1" width="50.5" style="43" customWidth="1"/>
    <col min="2" max="2" width="26.25" style="43" customWidth="1"/>
    <col min="3" max="16384" width="9" style="43"/>
  </cols>
  <sheetData>
    <row r="1" s="43" customFormat="1" ht="14.25" spans="1:2">
      <c r="A1" s="44" t="s">
        <v>852</v>
      </c>
      <c r="B1" s="44"/>
    </row>
    <row r="2" s="43" customFormat="1" ht="30" customHeight="1" spans="1:2">
      <c r="A2" s="45" t="s">
        <v>853</v>
      </c>
      <c r="B2" s="45"/>
    </row>
    <row r="3" s="43" customFormat="1" ht="18" customHeight="1" spans="2:2">
      <c r="B3" s="46" t="s">
        <v>2</v>
      </c>
    </row>
    <row r="4" s="43" customFormat="1" ht="39" customHeight="1" spans="1:2">
      <c r="A4" s="42" t="s">
        <v>854</v>
      </c>
      <c r="B4" s="42" t="s">
        <v>855</v>
      </c>
    </row>
    <row r="5" s="43" customFormat="1" ht="65" customHeight="1" spans="1:2">
      <c r="A5" s="47" t="s">
        <v>856</v>
      </c>
      <c r="B5" s="79">
        <v>2514931</v>
      </c>
    </row>
    <row r="6" s="43" customFormat="1" ht="65" customHeight="1" spans="1:2">
      <c r="A6" s="47" t="s">
        <v>857</v>
      </c>
      <c r="B6" s="79">
        <v>2454602.27</v>
      </c>
    </row>
  </sheetData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23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  <rangeList sheetStid="2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1.2025年一般公共预算收支预算总表</vt:lpstr>
      <vt:lpstr>2.2025年一般公共预算收入预算表</vt:lpstr>
      <vt:lpstr>3.2025年一般公共预算支出预算表</vt:lpstr>
      <vt:lpstr>4.2025年一般公共预算支出预算明细表</vt:lpstr>
      <vt:lpstr>5.2025年基本支出经济分类</vt:lpstr>
      <vt:lpstr>6.2024年“三公”经费支出预算表（人大同步）</vt:lpstr>
      <vt:lpstr>7.2025年一般公共预算支出预算总表</vt:lpstr>
      <vt:lpstr>8.2024年一般公共预算转移支付分项目</vt:lpstr>
      <vt:lpstr>9.2024年政府一般债务限额和余额情况表</vt:lpstr>
      <vt:lpstr>10.2025年基金收支总表</vt:lpstr>
      <vt:lpstr>11.2025年基金收入</vt:lpstr>
      <vt:lpstr>12.2025年基金支出</vt:lpstr>
      <vt:lpstr>13.2025年基金支出明细 </vt:lpstr>
      <vt:lpstr>14.2025年政府性基金转移支付表</vt:lpstr>
      <vt:lpstr>15.2024年政府专项债务限额和余额情况表</vt:lpstr>
      <vt:lpstr>16.2025年国有资本经营收支预算</vt:lpstr>
      <vt:lpstr>17.2025年国有资本经营收入预算 </vt:lpstr>
      <vt:lpstr>18.2025年国有资本经营支出预算 </vt:lpstr>
      <vt:lpstr>19.2025年国有资本经营预算转移支付表</vt:lpstr>
      <vt:lpstr>20.2025年社保基金收入</vt:lpstr>
      <vt:lpstr>21.2025年社保基金支出</vt:lpstr>
      <vt:lpstr>22.2025年社会保险基金结余预算表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羽彤</cp:lastModifiedBy>
  <dcterms:created xsi:type="dcterms:W3CDTF">2023-06-13T02:49:00Z</dcterms:created>
  <dcterms:modified xsi:type="dcterms:W3CDTF">2025-03-21T06:36:30Z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D817E4315FA84AC2A5E0AB7E57AE4318_13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